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063f01bea64cc390/Documentos/CODA/CODA AÑO 2023/"/>
    </mc:Choice>
  </mc:AlternateContent>
  <xr:revisionPtr revIDLastSave="0" documentId="8_{BE481437-9E46-4EDE-A0C4-0721E6374C4C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PRESUPUESTO 2022 iniicial" sheetId="1" r:id="rId1"/>
    <sheet name="PRUDENTE RESERVA" sheetId="2" r:id="rId2"/>
    <sheet name="PPTO 2022 aprob mzo19 y ejectu " sheetId="3" r:id="rId3"/>
    <sheet name="PPTO 2023" sheetId="4" r:id="rId4"/>
  </sheets>
  <definedNames>
    <definedName name="_xlnm.Print_Area" localSheetId="3">'PPTO 2023'!$A$2:$F$41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4" l="1"/>
  <c r="D17" i="4"/>
  <c r="D15" i="4"/>
  <c r="C10" i="4" l="1"/>
  <c r="D10" i="4" s="1"/>
  <c r="E11" i="4"/>
  <c r="C22" i="4"/>
  <c r="F24" i="3"/>
  <c r="C23" i="4"/>
  <c r="C9" i="4"/>
  <c r="D9" i="4" s="1"/>
  <c r="C8" i="4"/>
  <c r="D8" i="4"/>
  <c r="C25" i="4"/>
  <c r="D25" i="4" s="1"/>
  <c r="C21" i="4"/>
  <c r="D21" i="4" s="1"/>
  <c r="C20" i="4"/>
  <c r="C19" i="4"/>
  <c r="C18" i="4"/>
  <c r="C17" i="4"/>
  <c r="C15" i="4"/>
  <c r="C14" i="4"/>
  <c r="D14" i="4" s="1"/>
  <c r="E23" i="4"/>
  <c r="E25" i="4" s="1"/>
  <c r="I24" i="3"/>
  <c r="D11" i="4" l="1"/>
  <c r="C11" i="4"/>
  <c r="C31" i="4" s="1"/>
  <c r="D20" i="4"/>
  <c r="D22" i="4"/>
  <c r="E31" i="4"/>
  <c r="J10" i="3"/>
  <c r="I10" i="3"/>
  <c r="I11" i="3" s="1"/>
  <c r="I20" i="3"/>
  <c r="I18" i="3"/>
  <c r="J24" i="3"/>
  <c r="J23" i="3"/>
  <c r="J16" i="3"/>
  <c r="J14" i="3"/>
  <c r="J9" i="3"/>
  <c r="J8" i="3"/>
  <c r="J11" i="3" l="1"/>
  <c r="I26" i="3"/>
  <c r="I30" i="3"/>
  <c r="D23" i="4"/>
  <c r="D31" i="4" s="1"/>
  <c r="H33" i="3"/>
  <c r="H22" i="3"/>
  <c r="J22" i="3" s="1"/>
  <c r="H21" i="3"/>
  <c r="J21" i="3" s="1"/>
  <c r="F21" i="3"/>
  <c r="H20" i="3"/>
  <c r="J20" i="3" s="1"/>
  <c r="H19" i="3"/>
  <c r="J19" i="3" s="1"/>
  <c r="F19" i="3"/>
  <c r="H18" i="3"/>
  <c r="J18" i="3" s="1"/>
  <c r="F18" i="3"/>
  <c r="H17" i="3"/>
  <c r="J17" i="3" s="1"/>
  <c r="F17" i="3"/>
  <c r="F16" i="3"/>
  <c r="H15" i="3"/>
  <c r="F15" i="3"/>
  <c r="H11" i="3"/>
  <c r="F11" i="3"/>
  <c r="F26" i="3" l="1"/>
  <c r="F30" i="3" s="1"/>
  <c r="H26" i="3"/>
  <c r="J15" i="3"/>
  <c r="J26" i="3" s="1"/>
  <c r="G7" i="2"/>
  <c r="I10" i="1"/>
  <c r="I24" i="1"/>
  <c r="H10" i="1"/>
  <c r="F10" i="1"/>
  <c r="F23" i="1"/>
  <c r="F14" i="1"/>
  <c r="H21" i="1"/>
  <c r="H14" i="1"/>
  <c r="H16" i="1"/>
  <c r="H19" i="1"/>
  <c r="H20" i="1"/>
  <c r="F20" i="1"/>
  <c r="H17" i="1"/>
  <c r="F17" i="1"/>
  <c r="H18" i="1"/>
  <c r="F15" i="1"/>
  <c r="F16" i="1"/>
  <c r="H30" i="3" l="1"/>
  <c r="H38" i="3"/>
  <c r="H24" i="1"/>
  <c r="H26" i="1" s="1"/>
  <c r="H29" i="1"/>
  <c r="F18" i="1" l="1"/>
  <c r="F24" i="1" l="1"/>
  <c r="F26" i="1" s="1"/>
  <c r="G8" i="2"/>
  <c r="G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sale a $228 cada uno (mas costoso de como esta hasta ahora que salen a $80)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41
</t>
        </r>
      </text>
    </comment>
    <comment ref="A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429508
</t>
        </r>
      </text>
    </comment>
    <comment ref="A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diferencia del total de la cuenta 4 cotra los dos primeros rubros presupuestados
Reintegro de Camara de Comercio $162.850
Reintegro Sra Lili de Panama $52.000
</t>
        </r>
      </text>
    </comment>
    <comment ref="A1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5140
</t>
        </r>
      </text>
    </comment>
    <comment ref="A1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513520
</t>
        </r>
      </text>
    </comment>
    <comment ref="A1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venia causado del 2021
</t>
        </r>
      </text>
    </comment>
    <comment ref="A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5120
</t>
        </r>
      </text>
    </comment>
    <comment ref="A2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512510
+ $200.000 plataforma zoom grupo Milagro de Vida para asamble marzo 2022
</t>
        </r>
      </text>
    </comment>
    <comment ref="A2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vebua causado del 2021
</t>
        </r>
      </text>
    </comment>
    <comment ref="A2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5155
</t>
        </r>
      </text>
    </comment>
    <comment ref="A2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53
</t>
        </r>
      </text>
    </comment>
    <comment ref="A24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Gastos de representacion contadoars $600.000
Papeleria $109.400
taxis $157.900
restaurante $32.000
celular $589.000
</t>
        </r>
      </text>
    </comment>
    <comment ref="A30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$3.613.621,73 según estado de resultados febrero 14 2023
</t>
        </r>
      </text>
    </comment>
    <comment ref="A3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EN ACTA No.74 SE REGISTRO ESTA CIFRA $9.650.000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41
</t>
        </r>
      </text>
    </comment>
    <comment ref="A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429508
</t>
        </r>
      </text>
    </comment>
    <comment ref="A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diferencia del total de la cuenta 4 cotra los dos primeros rubros presupuestados
Reintegro de Camara de Comercio $162.850
Reintegro Sra Lili de Panama $52.000
</t>
        </r>
      </text>
    </comment>
    <comment ref="A1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5140
</t>
        </r>
      </text>
    </comment>
    <comment ref="A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513520
</t>
        </r>
      </text>
    </comment>
    <comment ref="A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venia causado del 2021
</t>
        </r>
      </text>
    </comment>
    <comment ref="A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5120
</t>
        </r>
      </text>
    </comment>
    <comment ref="A18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512510
+ $200.000 plataforma zoom grupo Milagro de Vida para asamble marzo 2022
</t>
        </r>
      </text>
    </comment>
    <comment ref="A1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vebua causado del 2021
</t>
        </r>
      </text>
    </comment>
    <comment ref="A2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5155
</t>
        </r>
      </text>
    </comment>
    <comment ref="A2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CUENTA 53
</t>
        </r>
      </text>
    </comment>
    <comment ref="A22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
Gastos de representacion contadoars $600.000
Papeleria $109.400
taxis $157.900
restaurante $32.000
celular $589.000
</t>
        </r>
      </text>
    </comment>
    <comment ref="A31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$3.613.621,73 según estado de resultados febrero 14 2023
</t>
        </r>
      </text>
    </comment>
  </commentList>
</comments>
</file>

<file path=xl/sharedStrings.xml><?xml version="1.0" encoding="utf-8"?>
<sst xmlns="http://schemas.openxmlformats.org/spreadsheetml/2006/main" count="119" uniqueCount="54">
  <si>
    <t>Proyeccion de prudente reserva</t>
  </si>
  <si>
    <t>Pago a contadora</t>
  </si>
  <si>
    <t>Pago costo espacio donde guardamos literatura en Medelin</t>
  </si>
  <si>
    <t>Impuestos promediados</t>
  </si>
  <si>
    <t>Gastos menores promediados</t>
  </si>
  <si>
    <t>Total</t>
  </si>
  <si>
    <t>PRUDENTE RESERVA</t>
  </si>
  <si>
    <t>NOTA: La impresión de 8.000 plegables (1.000 de cada titulo) cuesta $1.824.000</t>
  </si>
  <si>
    <t>Pagado 2021</t>
  </si>
  <si>
    <t xml:space="preserve">  Contadora Nury Martinez</t>
  </si>
  <si>
    <t xml:space="preserve">  Renovacion Camara de Comercio y gastos de registros</t>
  </si>
  <si>
    <t xml:space="preserve">  Costo cuarto util donde se guarda literatura en Envigado</t>
  </si>
  <si>
    <t xml:space="preserve">              Corporación de Codependientes Anónimos de Colombia (CoDA Colombia) </t>
  </si>
  <si>
    <t xml:space="preserve">Proyectado </t>
  </si>
  <si>
    <t>Variacion</t>
  </si>
  <si>
    <t xml:space="preserve">  Auxiliar contable de enero a marzo</t>
  </si>
  <si>
    <t xml:space="preserve">  Contadora Patricia Cañas</t>
  </si>
  <si>
    <t>IPC</t>
  </si>
  <si>
    <t>Ejecutado</t>
  </si>
  <si>
    <t xml:space="preserve">  Pagina web (renovacion del dominio y alojamiento)</t>
  </si>
  <si>
    <t>3.  Comité IP Pendiente si presentan presupuesto para este año</t>
  </si>
  <si>
    <t xml:space="preserve">  Financieros</t>
  </si>
  <si>
    <t xml:space="preserve">  Varios: transporte, papeleria, fotocopias e imprevistos</t>
  </si>
  <si>
    <t>GASTOS</t>
  </si>
  <si>
    <t>Presupuesto 2022</t>
  </si>
  <si>
    <t>INGRESOS</t>
  </si>
  <si>
    <t xml:space="preserve">  Venta de Literatura </t>
  </si>
  <si>
    <t xml:space="preserve">  Septima</t>
  </si>
  <si>
    <t>RESULTADO</t>
  </si>
  <si>
    <t xml:space="preserve"> TOTAL</t>
  </si>
  <si>
    <t xml:space="preserve">  TOTAL</t>
  </si>
  <si>
    <t>Ppto costo espacio donde guardamos literatura en Bogota</t>
  </si>
  <si>
    <t xml:space="preserve">NOTAS a tener en cuenta e inclusive tambien a votar </t>
  </si>
  <si>
    <t xml:space="preserve">  Comité IP (informacion publico) volantes</t>
  </si>
  <si>
    <t xml:space="preserve">  Gastos de viaje para control de inventarios</t>
  </si>
  <si>
    <t xml:space="preserve">  Impuesto de renta </t>
  </si>
  <si>
    <t>1.  Comité de Literatura. DEPENDE DE LA APROB 4 MOCIONES PRESENTADAS</t>
  </si>
  <si>
    <t>2.  De la Junta. DEPENDE DE LA APROB 1 MOCION PRESENTADA proteccion literatura</t>
  </si>
  <si>
    <t>4.  Se debe definir q incluimos en la prud, reserva q se calcula/ los costos fijos mes x 3</t>
  </si>
  <si>
    <t>aprobado</t>
  </si>
  <si>
    <t>no aprobado</t>
  </si>
  <si>
    <t xml:space="preserve">  Gastos de viaje </t>
  </si>
  <si>
    <t xml:space="preserve">  Varios</t>
  </si>
  <si>
    <t xml:space="preserve"> </t>
  </si>
  <si>
    <t xml:space="preserve"> Costo de ventas</t>
  </si>
  <si>
    <t>Presupuesto 2023</t>
  </si>
  <si>
    <t>Presupuesto 2022 EJECUTADO</t>
  </si>
  <si>
    <t>PRESUPUESTO APROBADO ASAMBLEA MARZO 2022</t>
  </si>
  <si>
    <t>El Comité de Literatura. DEPENDE DE LA APROB 5 MOCIONES PRESENTADAS</t>
  </si>
  <si>
    <t>Debimos subir algunos valores proyectados que se resaltan especialmente</t>
  </si>
  <si>
    <t xml:space="preserve">Varios para asamblea de marzo </t>
  </si>
  <si>
    <t>Provision - Prudente Reserva año 2022</t>
  </si>
  <si>
    <t>Representante Legal</t>
  </si>
  <si>
    <t xml:space="preserve">CODA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</si>
</sst>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4" fontId="0" fillId="0" borderId="5" xfId="0" applyNumberFormat="1" applyBorder="1"/>
    <xf numFmtId="0" fontId="3" fillId="0" borderId="4" xfId="0" applyFont="1" applyBorder="1"/>
    <xf numFmtId="0" fontId="0" fillId="0" borderId="7" xfId="0" applyBorder="1"/>
    <xf numFmtId="164" fontId="0" fillId="0" borderId="7" xfId="0" applyNumberForma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164" fontId="0" fillId="0" borderId="8" xfId="0" applyNumberForma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4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3</xdr:col>
      <xdr:colOff>267335</xdr:colOff>
      <xdr:row>41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595DDB-28A8-43C6-992A-ABB5C65C1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2400"/>
          <a:ext cx="282003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35</xdr:row>
      <xdr:rowOff>57150</xdr:rowOff>
    </xdr:from>
    <xdr:to>
      <xdr:col>0</xdr:col>
      <xdr:colOff>2826385</xdr:colOff>
      <xdr:row>37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E6BD5D-1CC7-CD1F-ED08-4A418529F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7772400"/>
          <a:ext cx="282003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6"/>
  <sheetViews>
    <sheetView topLeftCell="A18" workbookViewId="0">
      <selection activeCell="H32" sqref="H32"/>
    </sheetView>
  </sheetViews>
  <sheetFormatPr baseColWidth="10" defaultRowHeight="14.5" x14ac:dyDescent="0.35"/>
  <cols>
    <col min="1" max="1" width="14.7265625" customWidth="1"/>
    <col min="5" max="5" width="17.81640625" bestFit="1" customWidth="1"/>
    <col min="6" max="6" width="19.26953125" bestFit="1" customWidth="1"/>
    <col min="7" max="7" width="11.7265625" hidden="1" customWidth="1"/>
    <col min="8" max="8" width="19.26953125" bestFit="1" customWidth="1"/>
  </cols>
  <sheetData>
    <row r="2" spans="1:11" ht="19.5" x14ac:dyDescent="0.4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7.25" customHeight="1" x14ac:dyDescent="0.4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17.25" customHeight="1" x14ac:dyDescent="0.45">
      <c r="A4" s="12"/>
      <c r="B4" s="12"/>
      <c r="C4" s="12"/>
      <c r="D4" s="12"/>
      <c r="E4" s="12"/>
      <c r="F4" s="12"/>
      <c r="G4" s="12"/>
      <c r="H4" s="14" t="s">
        <v>17</v>
      </c>
    </row>
    <row r="5" spans="1:11" ht="17" x14ac:dyDescent="0.4">
      <c r="A5" s="10"/>
      <c r="E5" s="1"/>
      <c r="F5" s="1"/>
      <c r="G5" s="1"/>
      <c r="H5" s="15">
        <v>5.62E-2</v>
      </c>
    </row>
    <row r="6" spans="1:11" ht="17" x14ac:dyDescent="0.4">
      <c r="A6" s="10"/>
      <c r="E6" s="1"/>
      <c r="F6" s="14">
        <v>2021</v>
      </c>
      <c r="G6" s="13"/>
      <c r="H6" s="14" t="s">
        <v>13</v>
      </c>
      <c r="I6" s="14" t="s">
        <v>18</v>
      </c>
      <c r="J6" s="14" t="s">
        <v>14</v>
      </c>
      <c r="K6" s="11"/>
    </row>
    <row r="7" spans="1:11" ht="19.5" x14ac:dyDescent="0.45">
      <c r="A7" s="17" t="s">
        <v>25</v>
      </c>
      <c r="E7" s="1"/>
      <c r="F7" s="14"/>
      <c r="G7" s="13"/>
      <c r="H7" s="14"/>
      <c r="I7" s="14"/>
      <c r="J7" s="14"/>
      <c r="K7" s="11"/>
    </row>
    <row r="8" spans="1:11" ht="17" x14ac:dyDescent="0.4">
      <c r="A8" s="6" t="s">
        <v>26</v>
      </c>
      <c r="F8" s="13">
        <v>8981300</v>
      </c>
      <c r="G8" s="1"/>
      <c r="H8" s="13">
        <v>10000000</v>
      </c>
      <c r="I8" s="13">
        <v>0</v>
      </c>
      <c r="J8" s="14"/>
      <c r="K8" s="11"/>
    </row>
    <row r="9" spans="1:11" ht="17" x14ac:dyDescent="0.4">
      <c r="A9" s="6" t="s">
        <v>27</v>
      </c>
      <c r="F9" s="13">
        <v>3917670</v>
      </c>
      <c r="G9" s="1"/>
      <c r="H9" s="13">
        <v>4500000</v>
      </c>
      <c r="I9" s="13">
        <v>0</v>
      </c>
      <c r="J9" s="14"/>
      <c r="K9" s="11"/>
    </row>
    <row r="10" spans="1:11" ht="19.5" x14ac:dyDescent="0.45">
      <c r="A10" s="17" t="s">
        <v>30</v>
      </c>
      <c r="E10" s="1"/>
      <c r="F10" s="18">
        <f>SUM(F8:F9)</f>
        <v>12898970</v>
      </c>
      <c r="G10" s="16"/>
      <c r="H10" s="18">
        <f>SUM(H8:H9)</f>
        <v>14500000</v>
      </c>
      <c r="I10" s="18">
        <f>SUM(I8:I9)</f>
        <v>0</v>
      </c>
      <c r="J10" s="14"/>
      <c r="K10" s="11"/>
    </row>
    <row r="11" spans="1:11" ht="17" x14ac:dyDescent="0.4">
      <c r="A11" s="10"/>
      <c r="E11" s="1"/>
      <c r="F11" s="14"/>
      <c r="G11" s="13"/>
      <c r="H11" s="14"/>
      <c r="I11" s="14"/>
      <c r="J11" s="14"/>
      <c r="K11" s="11"/>
    </row>
    <row r="12" spans="1:11" ht="19.5" x14ac:dyDescent="0.45">
      <c r="A12" s="17" t="s">
        <v>23</v>
      </c>
      <c r="E12" s="1"/>
      <c r="F12" s="14" t="s">
        <v>8</v>
      </c>
      <c r="G12" s="13"/>
      <c r="H12" s="14" t="s">
        <v>13</v>
      </c>
      <c r="I12" s="14" t="s">
        <v>18</v>
      </c>
      <c r="J12" s="14" t="s">
        <v>14</v>
      </c>
      <c r="K12" s="11"/>
    </row>
    <row r="13" spans="1:11" ht="17" x14ac:dyDescent="0.4">
      <c r="A13" s="6" t="s">
        <v>35</v>
      </c>
      <c r="F13" s="13">
        <v>2074000</v>
      </c>
      <c r="G13" s="1"/>
      <c r="H13" s="13">
        <v>0</v>
      </c>
    </row>
    <row r="14" spans="1:11" ht="19.5" x14ac:dyDescent="0.45">
      <c r="A14" s="6" t="s">
        <v>10</v>
      </c>
      <c r="F14" s="13">
        <f>155350+5950+1472350</f>
        <v>1633650</v>
      </c>
      <c r="G14" s="16"/>
      <c r="H14" s="13">
        <f>250000+175000+175000</f>
        <v>600000</v>
      </c>
      <c r="I14" s="13">
        <v>0</v>
      </c>
    </row>
    <row r="15" spans="1:11" ht="17" x14ac:dyDescent="0.4">
      <c r="A15" s="6" t="s">
        <v>15</v>
      </c>
      <c r="E15" s="1"/>
      <c r="F15" s="13">
        <f>200000+100000</f>
        <v>300000</v>
      </c>
      <c r="H15" s="13">
        <v>0</v>
      </c>
      <c r="I15" s="13">
        <v>0</v>
      </c>
    </row>
    <row r="16" spans="1:11" ht="17" x14ac:dyDescent="0.4">
      <c r="A16" s="6" t="s">
        <v>9</v>
      </c>
      <c r="E16" s="1"/>
      <c r="F16" s="13">
        <f>250000*9</f>
        <v>2250000</v>
      </c>
      <c r="H16" s="13">
        <f>300000*13</f>
        <v>3900000</v>
      </c>
      <c r="I16" s="13">
        <v>0</v>
      </c>
    </row>
    <row r="17" spans="1:9" ht="17" x14ac:dyDescent="0.4">
      <c r="A17" s="6" t="s">
        <v>16</v>
      </c>
      <c r="E17" s="1"/>
      <c r="F17" s="13">
        <f>1300000-200000</f>
        <v>1100000</v>
      </c>
      <c r="H17" s="13">
        <f>200000</f>
        <v>200000</v>
      </c>
      <c r="I17" s="13">
        <v>0</v>
      </c>
    </row>
    <row r="18" spans="1:9" ht="17" x14ac:dyDescent="0.4">
      <c r="A18" s="6" t="s">
        <v>11</v>
      </c>
      <c r="E18" s="1"/>
      <c r="F18" s="13">
        <f>50000*3</f>
        <v>150000</v>
      </c>
      <c r="H18" s="13">
        <f>50000*12</f>
        <v>600000</v>
      </c>
      <c r="I18" s="13">
        <v>0</v>
      </c>
    </row>
    <row r="19" spans="1:9" ht="17" x14ac:dyDescent="0.4">
      <c r="A19" s="6" t="s">
        <v>19</v>
      </c>
      <c r="E19" s="1"/>
      <c r="F19" s="13">
        <v>445250</v>
      </c>
      <c r="H19" s="13">
        <f>F19*H5+445250-273.05</f>
        <v>470000</v>
      </c>
      <c r="I19" s="13">
        <v>0</v>
      </c>
    </row>
    <row r="20" spans="1:9" ht="17" x14ac:dyDescent="0.4">
      <c r="A20" s="6" t="s">
        <v>33</v>
      </c>
      <c r="E20" s="1"/>
      <c r="F20" s="13">
        <f>610000-270000</f>
        <v>340000</v>
      </c>
      <c r="H20" s="13">
        <f>270000</f>
        <v>270000</v>
      </c>
      <c r="I20" s="13">
        <v>0</v>
      </c>
    </row>
    <row r="21" spans="1:9" ht="17" x14ac:dyDescent="0.4">
      <c r="A21" s="6" t="s">
        <v>34</v>
      </c>
      <c r="E21" s="1"/>
      <c r="F21" s="13">
        <v>1205300</v>
      </c>
      <c r="H21" s="13">
        <f>262000+100000+38000</f>
        <v>400000</v>
      </c>
      <c r="I21" s="13">
        <v>0</v>
      </c>
    </row>
    <row r="22" spans="1:9" ht="17" x14ac:dyDescent="0.4">
      <c r="A22" s="6" t="s">
        <v>21</v>
      </c>
      <c r="E22" s="1"/>
      <c r="F22" s="13">
        <v>99643</v>
      </c>
      <c r="H22" s="13">
        <v>110000</v>
      </c>
      <c r="I22" s="13">
        <v>0</v>
      </c>
    </row>
    <row r="23" spans="1:9" ht="17" x14ac:dyDescent="0.4">
      <c r="A23" s="6" t="s">
        <v>22</v>
      </c>
      <c r="E23" s="1"/>
      <c r="F23" s="13">
        <f>57798+573250+30000+279200+2000+983700</f>
        <v>1925948</v>
      </c>
      <c r="H23" s="13">
        <v>1100000</v>
      </c>
      <c r="I23" s="13">
        <v>0</v>
      </c>
    </row>
    <row r="24" spans="1:9" ht="19.5" x14ac:dyDescent="0.45">
      <c r="A24" s="17" t="s">
        <v>29</v>
      </c>
      <c r="B24" s="17"/>
      <c r="C24" s="17"/>
      <c r="D24" s="17"/>
      <c r="E24" s="16"/>
      <c r="F24" s="16">
        <f>SUM(F13:F23)</f>
        <v>11523791</v>
      </c>
      <c r="G24" s="17"/>
      <c r="H24" s="16">
        <f>SUM(H13:H23)</f>
        <v>7650000</v>
      </c>
      <c r="I24" s="16">
        <f>SUM(I13:I23)</f>
        <v>0</v>
      </c>
    </row>
    <row r="25" spans="1:9" x14ac:dyDescent="0.35">
      <c r="E25" s="1"/>
    </row>
    <row r="26" spans="1:9" ht="19.5" x14ac:dyDescent="0.45">
      <c r="A26" s="17" t="s">
        <v>28</v>
      </c>
      <c r="E26" s="1"/>
      <c r="F26" s="19">
        <f>F10-F24</f>
        <v>1375179</v>
      </c>
      <c r="G26" s="10"/>
      <c r="H26" s="19">
        <f>H10-H24</f>
        <v>6850000</v>
      </c>
    </row>
    <row r="27" spans="1:9" x14ac:dyDescent="0.35">
      <c r="E27" s="1"/>
    </row>
    <row r="28" spans="1:9" ht="17" x14ac:dyDescent="0.4">
      <c r="A28" s="10" t="s">
        <v>32</v>
      </c>
      <c r="E28" s="1"/>
    </row>
    <row r="29" spans="1:9" ht="17" x14ac:dyDescent="0.4">
      <c r="A29" s="6" t="s">
        <v>36</v>
      </c>
      <c r="E29" s="1"/>
      <c r="H29" s="13">
        <f>2500000+1000000+2000000+150000</f>
        <v>5650000</v>
      </c>
    </row>
    <row r="30" spans="1:9" ht="17" x14ac:dyDescent="0.4">
      <c r="A30" s="6" t="s">
        <v>37</v>
      </c>
      <c r="E30" s="1"/>
      <c r="H30" s="13">
        <v>1250000</v>
      </c>
    </row>
    <row r="31" spans="1:9" ht="17" x14ac:dyDescent="0.4">
      <c r="A31" s="6" t="s">
        <v>20</v>
      </c>
      <c r="E31" s="1"/>
      <c r="H31" s="13">
        <v>0</v>
      </c>
    </row>
    <row r="32" spans="1:9" ht="17" x14ac:dyDescent="0.4">
      <c r="A32" s="6" t="s">
        <v>38</v>
      </c>
      <c r="E32" s="1"/>
      <c r="H32" s="13">
        <v>2000000</v>
      </c>
    </row>
    <row r="33" spans="1:8" ht="17" x14ac:dyDescent="0.4">
      <c r="A33" s="6"/>
      <c r="E33" s="1"/>
    </row>
    <row r="34" spans="1:8" ht="17" x14ac:dyDescent="0.4">
      <c r="A34" s="6"/>
      <c r="E34" s="1"/>
    </row>
    <row r="35" spans="1:8" ht="17" x14ac:dyDescent="0.4">
      <c r="A35" s="6"/>
      <c r="E35" s="1"/>
    </row>
    <row r="36" spans="1:8" ht="17" x14ac:dyDescent="0.4">
      <c r="A36" s="6"/>
      <c r="E36" s="1"/>
    </row>
    <row r="37" spans="1:8" ht="17" x14ac:dyDescent="0.4">
      <c r="A37" s="6"/>
      <c r="E37" s="1"/>
    </row>
    <row r="38" spans="1:8" ht="17" x14ac:dyDescent="0.4">
      <c r="A38" s="6"/>
      <c r="E38" s="1"/>
    </row>
    <row r="39" spans="1:8" ht="17" x14ac:dyDescent="0.4">
      <c r="A39" s="6"/>
      <c r="E39" s="1"/>
    </row>
    <row r="40" spans="1:8" ht="17" x14ac:dyDescent="0.4">
      <c r="A40" s="6"/>
      <c r="E40" s="1"/>
    </row>
    <row r="41" spans="1:8" ht="17" x14ac:dyDescent="0.4">
      <c r="A41" s="6"/>
      <c r="E41" s="1"/>
    </row>
    <row r="42" spans="1:8" ht="17" x14ac:dyDescent="0.4">
      <c r="A42" s="6"/>
      <c r="E42" s="1"/>
    </row>
    <row r="43" spans="1:8" x14ac:dyDescent="0.35">
      <c r="E43" s="1"/>
    </row>
    <row r="44" spans="1:8" ht="17" x14ac:dyDescent="0.4">
      <c r="A44" s="10"/>
      <c r="E44" s="1"/>
    </row>
    <row r="45" spans="1:8" x14ac:dyDescent="0.35">
      <c r="E45" s="1"/>
    </row>
    <row r="46" spans="1:8" x14ac:dyDescent="0.35">
      <c r="E46" s="1"/>
    </row>
    <row r="48" spans="1:8" ht="17" x14ac:dyDescent="0.4">
      <c r="A48" s="6"/>
      <c r="E48" s="1"/>
      <c r="H48" s="1"/>
    </row>
    <row r="67" spans="5:5" x14ac:dyDescent="0.35">
      <c r="E67" s="1"/>
    </row>
    <row r="68" spans="5:5" x14ac:dyDescent="0.35">
      <c r="E68" s="1"/>
    </row>
    <row r="69" spans="5:5" x14ac:dyDescent="0.35">
      <c r="E69" s="1"/>
    </row>
    <row r="70" spans="5:5" x14ac:dyDescent="0.35">
      <c r="E70" s="1"/>
    </row>
    <row r="71" spans="5:5" x14ac:dyDescent="0.35">
      <c r="E71" s="1"/>
    </row>
    <row r="72" spans="5:5" x14ac:dyDescent="0.35">
      <c r="E72" s="1"/>
    </row>
    <row r="73" spans="5:5" x14ac:dyDescent="0.35">
      <c r="E73" s="1"/>
    </row>
    <row r="74" spans="5:5" x14ac:dyDescent="0.35">
      <c r="E74" s="1"/>
    </row>
    <row r="75" spans="5:5" x14ac:dyDescent="0.35">
      <c r="E75" s="1"/>
    </row>
    <row r="76" spans="5:5" x14ac:dyDescent="0.35">
      <c r="E76" s="1"/>
    </row>
  </sheetData>
  <sheetProtection sheet="1" objects="1" scenarios="1"/>
  <mergeCells count="2"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1"/>
  <sheetViews>
    <sheetView workbookViewId="0"/>
  </sheetViews>
  <sheetFormatPr baseColWidth="10" defaultRowHeight="14.5" x14ac:dyDescent="0.35"/>
  <cols>
    <col min="6" max="6" width="12.54296875" customWidth="1"/>
    <col min="7" max="7" width="23.7265625" customWidth="1"/>
  </cols>
  <sheetData>
    <row r="1" spans="2:7" ht="15" thickBot="1" x14ac:dyDescent="0.4"/>
    <row r="2" spans="2:7" ht="19.5" x14ac:dyDescent="0.45">
      <c r="B2" s="30" t="s">
        <v>0</v>
      </c>
      <c r="C2" s="31"/>
      <c r="D2" s="31"/>
      <c r="E2" s="31"/>
      <c r="F2" s="31"/>
      <c r="G2" s="32"/>
    </row>
    <row r="3" spans="2:7" ht="17" x14ac:dyDescent="0.4">
      <c r="B3" s="3" t="s">
        <v>1</v>
      </c>
      <c r="C3" s="6"/>
      <c r="D3" s="6"/>
      <c r="F3" s="1"/>
      <c r="G3" s="2">
        <v>300000</v>
      </c>
    </row>
    <row r="4" spans="2:7" ht="17" x14ac:dyDescent="0.4">
      <c r="B4" s="3" t="s">
        <v>2</v>
      </c>
      <c r="C4" s="6"/>
      <c r="D4" s="6"/>
      <c r="F4" s="1"/>
      <c r="G4" s="2">
        <v>50000</v>
      </c>
    </row>
    <row r="5" spans="2:7" ht="17" x14ac:dyDescent="0.4">
      <c r="B5" s="3" t="s">
        <v>3</v>
      </c>
      <c r="C5" s="6"/>
      <c r="D5" s="6"/>
      <c r="F5" s="1"/>
      <c r="G5" s="2">
        <v>15000</v>
      </c>
    </row>
    <row r="6" spans="2:7" ht="17" x14ac:dyDescent="0.4">
      <c r="B6" s="3" t="s">
        <v>31</v>
      </c>
      <c r="C6" s="6"/>
      <c r="D6" s="6"/>
      <c r="F6" s="1"/>
      <c r="G6" s="2">
        <v>50000</v>
      </c>
    </row>
    <row r="7" spans="2:7" ht="17" x14ac:dyDescent="0.4">
      <c r="B7" s="3" t="s">
        <v>4</v>
      </c>
      <c r="C7" s="6"/>
      <c r="D7" s="6"/>
      <c r="F7" s="1"/>
      <c r="G7" s="2">
        <f>154000+50000+40000+20000-8000-4000</f>
        <v>252000</v>
      </c>
    </row>
    <row r="8" spans="2:7" ht="17" x14ac:dyDescent="0.4">
      <c r="B8" s="3" t="s">
        <v>5</v>
      </c>
      <c r="C8" s="6"/>
      <c r="D8" s="6"/>
      <c r="F8" s="1"/>
      <c r="G8" s="2">
        <f>SUM(G3:G7)</f>
        <v>667000</v>
      </c>
    </row>
    <row r="9" spans="2:7" ht="17.5" thickBot="1" x14ac:dyDescent="0.45">
      <c r="B9" s="7" t="s">
        <v>6</v>
      </c>
      <c r="C9" s="8"/>
      <c r="D9" s="8"/>
      <c r="E9" s="4"/>
      <c r="F9" s="5"/>
      <c r="G9" s="9">
        <f>G8*3</f>
        <v>2001000</v>
      </c>
    </row>
    <row r="11" spans="2:7" ht="17" x14ac:dyDescent="0.4">
      <c r="B11" s="6" t="s">
        <v>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8"/>
  <sheetViews>
    <sheetView topLeftCell="A33" workbookViewId="0">
      <selection activeCell="E43" sqref="E43"/>
    </sheetView>
  </sheetViews>
  <sheetFormatPr baseColWidth="10" defaultRowHeight="14.5" x14ac:dyDescent="0.35"/>
  <cols>
    <col min="1" max="1" width="14.7265625" customWidth="1"/>
    <col min="5" max="5" width="17.81640625" bestFit="1" customWidth="1"/>
    <col min="6" max="6" width="19.26953125" bestFit="1" customWidth="1"/>
    <col min="7" max="7" width="11.7265625" hidden="1" customWidth="1"/>
    <col min="8" max="9" width="19.26953125" bestFit="1" customWidth="1"/>
    <col min="10" max="10" width="17.81640625" bestFit="1" customWidth="1"/>
  </cols>
  <sheetData>
    <row r="2" spans="1:11" ht="19.5" x14ac:dyDescent="0.4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7.25" customHeight="1" x14ac:dyDescent="0.45">
      <c r="A3" s="29" t="s">
        <v>46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17.25" customHeight="1" x14ac:dyDescent="0.45">
      <c r="A4" s="12"/>
      <c r="B4" s="12"/>
      <c r="C4" s="12"/>
      <c r="D4" s="12"/>
      <c r="E4" s="12"/>
      <c r="F4" s="12"/>
      <c r="G4" s="12"/>
      <c r="H4" s="14" t="s">
        <v>17</v>
      </c>
    </row>
    <row r="5" spans="1:11" ht="17" x14ac:dyDescent="0.4">
      <c r="A5" s="10"/>
      <c r="E5" s="1"/>
      <c r="F5" s="1"/>
      <c r="G5" s="1"/>
      <c r="H5" s="15">
        <v>5.62E-2</v>
      </c>
    </row>
    <row r="6" spans="1:11" ht="17" x14ac:dyDescent="0.4">
      <c r="A6" s="10"/>
      <c r="E6" s="1"/>
      <c r="F6" s="14">
        <v>2021</v>
      </c>
      <c r="G6" s="13"/>
      <c r="H6" s="14" t="s">
        <v>13</v>
      </c>
      <c r="I6" s="14" t="s">
        <v>18</v>
      </c>
      <c r="J6" s="14" t="s">
        <v>14</v>
      </c>
      <c r="K6" s="11"/>
    </row>
    <row r="7" spans="1:11" ht="19.5" x14ac:dyDescent="0.45">
      <c r="A7" s="17" t="s">
        <v>25</v>
      </c>
      <c r="E7" s="1"/>
      <c r="F7" s="14"/>
      <c r="G7" s="13"/>
      <c r="H7" s="14"/>
      <c r="I7" s="14"/>
      <c r="J7" s="14"/>
      <c r="K7" s="11"/>
    </row>
    <row r="8" spans="1:11" ht="17" x14ac:dyDescent="0.4">
      <c r="A8" s="6" t="s">
        <v>26</v>
      </c>
      <c r="F8" s="13">
        <v>8981300</v>
      </c>
      <c r="G8" s="1"/>
      <c r="H8" s="13">
        <v>10000000</v>
      </c>
      <c r="I8" s="13">
        <v>15324750</v>
      </c>
      <c r="J8" s="20">
        <f>I8-H8</f>
        <v>5324750</v>
      </c>
      <c r="K8" s="11"/>
    </row>
    <row r="9" spans="1:11" ht="17" x14ac:dyDescent="0.4">
      <c r="A9" s="6" t="s">
        <v>27</v>
      </c>
      <c r="F9" s="13">
        <v>3917670</v>
      </c>
      <c r="G9" s="1"/>
      <c r="H9" s="13">
        <v>4500000</v>
      </c>
      <c r="I9" s="13">
        <v>2639910</v>
      </c>
      <c r="J9" s="20">
        <f>I9-H9</f>
        <v>-1860090</v>
      </c>
      <c r="K9" s="11"/>
    </row>
    <row r="10" spans="1:11" ht="17" x14ac:dyDescent="0.4">
      <c r="A10" s="6" t="s">
        <v>42</v>
      </c>
      <c r="F10" s="13">
        <v>0</v>
      </c>
      <c r="G10" s="1"/>
      <c r="H10" s="13">
        <v>0</v>
      </c>
      <c r="I10" s="13">
        <f>18490764.73-17964660</f>
        <v>526104.73000000045</v>
      </c>
      <c r="J10" s="20">
        <f>I10-H10</f>
        <v>526104.73000000045</v>
      </c>
      <c r="K10" s="11"/>
    </row>
    <row r="11" spans="1:11" ht="19.5" x14ac:dyDescent="0.45">
      <c r="A11" s="17" t="s">
        <v>30</v>
      </c>
      <c r="E11" s="1"/>
      <c r="F11" s="18">
        <f>SUM(F8:F9)</f>
        <v>12898970</v>
      </c>
      <c r="G11" s="16"/>
      <c r="H11" s="18">
        <f>SUM(H8:H9)</f>
        <v>14500000</v>
      </c>
      <c r="I11" s="18">
        <f>SUM(I8:I10)</f>
        <v>18490764.73</v>
      </c>
      <c r="J11" s="18">
        <f>SUM(J8:J10)</f>
        <v>3990764.7300000004</v>
      </c>
      <c r="K11" s="11"/>
    </row>
    <row r="12" spans="1:11" ht="17" x14ac:dyDescent="0.4">
      <c r="A12" s="10"/>
      <c r="E12" s="1"/>
      <c r="F12" s="14"/>
      <c r="G12" s="13"/>
      <c r="H12" s="14"/>
      <c r="I12" s="14"/>
      <c r="J12" s="14"/>
      <c r="K12" s="11"/>
    </row>
    <row r="13" spans="1:11" ht="19.5" x14ac:dyDescent="0.45">
      <c r="A13" s="17" t="s">
        <v>23</v>
      </c>
      <c r="E13" s="1"/>
      <c r="F13" s="14" t="s">
        <v>8</v>
      </c>
      <c r="G13" s="13"/>
      <c r="H13" s="14" t="s">
        <v>13</v>
      </c>
      <c r="I13" s="14" t="s">
        <v>18</v>
      </c>
      <c r="J13" s="14" t="s">
        <v>14</v>
      </c>
      <c r="K13" s="11"/>
    </row>
    <row r="14" spans="1:11" ht="17" x14ac:dyDescent="0.4">
      <c r="A14" s="6" t="s">
        <v>35</v>
      </c>
      <c r="F14" s="13">
        <v>2074000</v>
      </c>
      <c r="G14" s="1"/>
      <c r="H14" s="13">
        <v>0</v>
      </c>
      <c r="I14" s="13">
        <v>0</v>
      </c>
      <c r="J14" s="20">
        <f>I14-H14</f>
        <v>0</v>
      </c>
    </row>
    <row r="15" spans="1:11" ht="19.5" x14ac:dyDescent="0.45">
      <c r="A15" s="6" t="s">
        <v>10</v>
      </c>
      <c r="F15" s="13">
        <f>155350+5950+1472350</f>
        <v>1633650</v>
      </c>
      <c r="G15" s="16"/>
      <c r="H15" s="13">
        <f>250000+175000+175000</f>
        <v>600000</v>
      </c>
      <c r="I15" s="13">
        <v>304100</v>
      </c>
      <c r="J15" s="20">
        <f t="shared" ref="J15:J23" si="0">I15-H15</f>
        <v>-295900</v>
      </c>
    </row>
    <row r="16" spans="1:11" ht="17" x14ac:dyDescent="0.4">
      <c r="A16" s="6" t="s">
        <v>15</v>
      </c>
      <c r="E16" s="1"/>
      <c r="F16" s="13">
        <f>200000+100000</f>
        <v>300000</v>
      </c>
      <c r="H16" s="13">
        <v>0</v>
      </c>
      <c r="I16" s="13">
        <v>0</v>
      </c>
      <c r="J16" s="20">
        <f t="shared" si="0"/>
        <v>0</v>
      </c>
    </row>
    <row r="17" spans="1:10" ht="17" x14ac:dyDescent="0.4">
      <c r="A17" s="6" t="s">
        <v>9</v>
      </c>
      <c r="E17" s="1"/>
      <c r="F17" s="13">
        <f>250000*9</f>
        <v>2250000</v>
      </c>
      <c r="H17" s="13">
        <f>300000*13</f>
        <v>3900000</v>
      </c>
      <c r="I17" s="13">
        <v>3900000</v>
      </c>
      <c r="J17" s="20">
        <f t="shared" si="0"/>
        <v>0</v>
      </c>
    </row>
    <row r="18" spans="1:10" ht="17" x14ac:dyDescent="0.4">
      <c r="A18" s="6" t="s">
        <v>16</v>
      </c>
      <c r="E18" s="1"/>
      <c r="F18" s="13">
        <f>1300000-200000</f>
        <v>1100000</v>
      </c>
      <c r="H18" s="13">
        <f>200000</f>
        <v>200000</v>
      </c>
      <c r="I18" s="13">
        <f>200000</f>
        <v>200000</v>
      </c>
      <c r="J18" s="20">
        <f t="shared" si="0"/>
        <v>0</v>
      </c>
    </row>
    <row r="19" spans="1:10" ht="17" x14ac:dyDescent="0.4">
      <c r="A19" s="6" t="s">
        <v>11</v>
      </c>
      <c r="E19" s="1"/>
      <c r="F19" s="13">
        <f>50000*3</f>
        <v>150000</v>
      </c>
      <c r="H19" s="13">
        <f>50000*12</f>
        <v>600000</v>
      </c>
      <c r="I19" s="13">
        <v>850000</v>
      </c>
      <c r="J19" s="20">
        <f t="shared" si="0"/>
        <v>250000</v>
      </c>
    </row>
    <row r="20" spans="1:10" ht="17" x14ac:dyDescent="0.4">
      <c r="A20" s="6" t="s">
        <v>19</v>
      </c>
      <c r="E20" s="1"/>
      <c r="F20" s="13">
        <v>445250</v>
      </c>
      <c r="H20" s="13">
        <f>F20*H5+445250-273.05</f>
        <v>470000</v>
      </c>
      <c r="I20" s="13">
        <f>410000+200000</f>
        <v>610000</v>
      </c>
      <c r="J20" s="20">
        <f t="shared" si="0"/>
        <v>140000</v>
      </c>
    </row>
    <row r="21" spans="1:10" ht="17" x14ac:dyDescent="0.4">
      <c r="A21" s="6" t="s">
        <v>33</v>
      </c>
      <c r="E21" s="1"/>
      <c r="F21" s="13">
        <f>610000-270000</f>
        <v>340000</v>
      </c>
      <c r="H21" s="13">
        <f>270000</f>
        <v>270000</v>
      </c>
      <c r="I21" s="13">
        <v>270000</v>
      </c>
      <c r="J21" s="20">
        <f t="shared" si="0"/>
        <v>0</v>
      </c>
    </row>
    <row r="22" spans="1:10" ht="17" x14ac:dyDescent="0.4">
      <c r="A22" s="6" t="s">
        <v>41</v>
      </c>
      <c r="E22" s="1"/>
      <c r="F22" s="13">
        <v>1205300</v>
      </c>
      <c r="H22" s="13">
        <f>262000+100000+38000</f>
        <v>400000</v>
      </c>
      <c r="I22" s="13">
        <v>487400</v>
      </c>
      <c r="J22" s="20">
        <f t="shared" si="0"/>
        <v>87400</v>
      </c>
    </row>
    <row r="23" spans="1:10" ht="17" x14ac:dyDescent="0.4">
      <c r="A23" s="6" t="s">
        <v>21</v>
      </c>
      <c r="E23" s="1"/>
      <c r="F23" s="13">
        <v>99643</v>
      </c>
      <c r="H23" s="13">
        <v>110000</v>
      </c>
      <c r="I23" s="13">
        <v>74946</v>
      </c>
      <c r="J23" s="20">
        <f t="shared" si="0"/>
        <v>-35054</v>
      </c>
    </row>
    <row r="24" spans="1:10" ht="17" x14ac:dyDescent="0.4">
      <c r="A24" s="6" t="s">
        <v>22</v>
      </c>
      <c r="E24" s="1"/>
      <c r="F24" s="13">
        <f>57798+573250+30000+279200+2000+983700</f>
        <v>1925948</v>
      </c>
      <c r="H24" s="13">
        <v>1100000</v>
      </c>
      <c r="I24" s="13">
        <f>600000+109400+157900+32000+589000+370862</f>
        <v>1859162</v>
      </c>
      <c r="J24" s="20">
        <f>I24-H24</f>
        <v>759162</v>
      </c>
    </row>
    <row r="25" spans="1:10" ht="17" x14ac:dyDescent="0.4">
      <c r="A25" s="6"/>
      <c r="E25" s="1"/>
      <c r="F25" s="13"/>
      <c r="H25" s="13"/>
      <c r="I25" s="13"/>
      <c r="J25" s="20"/>
    </row>
    <row r="26" spans="1:10" ht="19.5" x14ac:dyDescent="0.45">
      <c r="A26" s="17" t="s">
        <v>29</v>
      </c>
      <c r="B26" s="17"/>
      <c r="C26" s="17"/>
      <c r="D26" s="17"/>
      <c r="E26" s="16"/>
      <c r="F26" s="16">
        <f>SUM(F14:F24)</f>
        <v>11523791</v>
      </c>
      <c r="G26" s="17"/>
      <c r="H26" s="16">
        <f>SUM(H14:H24)</f>
        <v>7650000</v>
      </c>
      <c r="I26" s="16">
        <f>SUM(I14:I24)</f>
        <v>8555608</v>
      </c>
      <c r="J26" s="16">
        <f>SUM(J14:J24)</f>
        <v>905608</v>
      </c>
    </row>
    <row r="27" spans="1:10" ht="19.5" x14ac:dyDescent="0.45">
      <c r="A27" s="17" t="s">
        <v>43</v>
      </c>
      <c r="B27" s="17"/>
      <c r="C27" s="17"/>
      <c r="D27" s="17"/>
      <c r="E27" s="16"/>
      <c r="F27" s="16"/>
      <c r="G27" s="17"/>
      <c r="H27" s="16"/>
      <c r="I27" s="16"/>
    </row>
    <row r="28" spans="1:10" ht="19.5" x14ac:dyDescent="0.45">
      <c r="A28" s="17" t="s">
        <v>44</v>
      </c>
      <c r="B28" s="17"/>
      <c r="C28" s="17"/>
      <c r="D28" s="17"/>
      <c r="E28" s="16"/>
      <c r="F28" s="16"/>
      <c r="G28" s="17"/>
      <c r="H28" s="16"/>
      <c r="I28" s="16">
        <v>6321535</v>
      </c>
    </row>
    <row r="29" spans="1:10" x14ac:dyDescent="0.35">
      <c r="E29" s="1"/>
    </row>
    <row r="30" spans="1:10" ht="19.5" x14ac:dyDescent="0.45">
      <c r="A30" s="17" t="s">
        <v>28</v>
      </c>
      <c r="E30" s="1"/>
      <c r="F30" s="19">
        <f>F11-F26-F27</f>
        <v>1375179</v>
      </c>
      <c r="G30" s="10"/>
      <c r="H30" s="19">
        <f>H11-H26</f>
        <v>6850000</v>
      </c>
      <c r="I30" s="19">
        <f>I11-I26-I28</f>
        <v>3613621.7300000004</v>
      </c>
    </row>
    <row r="31" spans="1:10" x14ac:dyDescent="0.35">
      <c r="E31" s="1"/>
    </row>
    <row r="32" spans="1:10" ht="17" x14ac:dyDescent="0.4">
      <c r="A32" s="10" t="s">
        <v>32</v>
      </c>
      <c r="E32" s="1"/>
    </row>
    <row r="33" spans="1:11" ht="17" x14ac:dyDescent="0.4">
      <c r="A33" s="6" t="s">
        <v>36</v>
      </c>
      <c r="E33" s="1"/>
      <c r="H33" s="13">
        <f>2500000+1000000+2000000+150000</f>
        <v>5650000</v>
      </c>
      <c r="I33" s="14" t="s">
        <v>39</v>
      </c>
      <c r="J33" s="13"/>
      <c r="K33" s="14"/>
    </row>
    <row r="34" spans="1:11" ht="17" x14ac:dyDescent="0.4">
      <c r="A34" s="6" t="s">
        <v>37</v>
      </c>
      <c r="E34" s="1"/>
      <c r="H34" s="13">
        <v>1250000</v>
      </c>
      <c r="I34" s="14" t="s">
        <v>40</v>
      </c>
    </row>
    <row r="35" spans="1:11" ht="17" x14ac:dyDescent="0.4">
      <c r="A35" s="6" t="s">
        <v>20</v>
      </c>
      <c r="E35" s="1"/>
      <c r="H35" s="13">
        <v>0</v>
      </c>
      <c r="I35" s="14"/>
    </row>
    <row r="36" spans="1:11" ht="17" x14ac:dyDescent="0.4">
      <c r="A36" s="6" t="s">
        <v>38</v>
      </c>
      <c r="E36" s="1"/>
      <c r="H36" s="13">
        <v>2000000</v>
      </c>
      <c r="I36" s="14" t="s">
        <v>39</v>
      </c>
    </row>
    <row r="37" spans="1:11" ht="17" x14ac:dyDescent="0.4">
      <c r="A37" s="6"/>
      <c r="E37" s="1"/>
    </row>
    <row r="38" spans="1:11" ht="17" x14ac:dyDescent="0.4">
      <c r="A38" s="6" t="s">
        <v>47</v>
      </c>
      <c r="E38" s="1"/>
      <c r="H38" s="19">
        <f>H26+H36</f>
        <v>9650000</v>
      </c>
    </row>
    <row r="39" spans="1:11" ht="17" x14ac:dyDescent="0.4">
      <c r="A39" s="6"/>
      <c r="E39" s="1"/>
    </row>
    <row r="40" spans="1:11" ht="17" x14ac:dyDescent="0.4">
      <c r="A40" s="6"/>
      <c r="E40" s="1"/>
    </row>
    <row r="41" spans="1:11" ht="17" x14ac:dyDescent="0.4">
      <c r="A41" s="6"/>
      <c r="E41" s="1"/>
    </row>
    <row r="42" spans="1:11" ht="17" x14ac:dyDescent="0.4">
      <c r="A42" s="6"/>
      <c r="E42" s="1"/>
    </row>
    <row r="43" spans="1:11" ht="17" x14ac:dyDescent="0.4">
      <c r="A43" s="6"/>
      <c r="E43" s="1"/>
    </row>
    <row r="44" spans="1:11" ht="17" x14ac:dyDescent="0.4">
      <c r="A44" s="6"/>
      <c r="E44" s="1"/>
    </row>
    <row r="45" spans="1:11" x14ac:dyDescent="0.35">
      <c r="E45" s="1"/>
    </row>
    <row r="46" spans="1:11" ht="17" x14ac:dyDescent="0.4">
      <c r="A46" s="10"/>
      <c r="E46" s="1"/>
    </row>
    <row r="47" spans="1:11" x14ac:dyDescent="0.35">
      <c r="E47" s="1"/>
    </row>
    <row r="48" spans="1:11" x14ac:dyDescent="0.35">
      <c r="E48" s="1"/>
    </row>
    <row r="50" spans="1:8" ht="17" x14ac:dyDescent="0.4">
      <c r="A50" s="6"/>
      <c r="E50" s="1"/>
      <c r="H50" s="1"/>
    </row>
    <row r="69" spans="5:5" x14ac:dyDescent="0.35">
      <c r="E69" s="1"/>
    </row>
    <row r="70" spans="5:5" x14ac:dyDescent="0.35">
      <c r="E70" s="1"/>
    </row>
    <row r="71" spans="5:5" x14ac:dyDescent="0.35">
      <c r="E71" s="1"/>
    </row>
    <row r="72" spans="5:5" x14ac:dyDescent="0.35">
      <c r="E72" s="1"/>
    </row>
    <row r="73" spans="5:5" x14ac:dyDescent="0.35">
      <c r="E73" s="1"/>
    </row>
    <row r="74" spans="5:5" x14ac:dyDescent="0.35">
      <c r="E74" s="1"/>
    </row>
    <row r="75" spans="5:5" x14ac:dyDescent="0.35">
      <c r="E75" s="1"/>
    </row>
    <row r="76" spans="5:5" x14ac:dyDescent="0.35">
      <c r="E76" s="1"/>
    </row>
    <row r="77" spans="5:5" x14ac:dyDescent="0.35">
      <c r="E77" s="1"/>
    </row>
    <row r="78" spans="5:5" x14ac:dyDescent="0.35">
      <c r="E78" s="1"/>
    </row>
  </sheetData>
  <mergeCells count="2"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1"/>
  <sheetViews>
    <sheetView tabSelected="1" workbookViewId="0">
      <selection activeCell="A44" sqref="A44"/>
    </sheetView>
  </sheetViews>
  <sheetFormatPr baseColWidth="10" defaultRowHeight="14.5" x14ac:dyDescent="0.35"/>
  <cols>
    <col min="1" max="1" width="50.81640625" customWidth="1"/>
    <col min="2" max="3" width="19.26953125" bestFit="1" customWidth="1"/>
    <col min="4" max="4" width="17" customWidth="1"/>
    <col min="5" max="5" width="15.54296875" customWidth="1"/>
    <col min="6" max="6" width="13.36328125" customWidth="1"/>
  </cols>
  <sheetData>
    <row r="2" spans="1:10" ht="19.5" x14ac:dyDescent="0.45">
      <c r="A2" s="29" t="s">
        <v>12</v>
      </c>
      <c r="B2" s="29"/>
      <c r="C2" s="29"/>
      <c r="D2" s="29"/>
      <c r="E2" s="29"/>
      <c r="F2" s="29"/>
      <c r="G2" s="17"/>
      <c r="H2" s="17"/>
      <c r="I2" s="17"/>
      <c r="J2" s="17"/>
    </row>
    <row r="3" spans="1:10" ht="17.25" customHeight="1" x14ac:dyDescent="0.45">
      <c r="A3" s="29" t="s">
        <v>45</v>
      </c>
      <c r="B3" s="29"/>
      <c r="C3" s="29"/>
      <c r="D3" s="29"/>
      <c r="E3" s="29"/>
      <c r="F3" s="29"/>
    </row>
    <row r="4" spans="1:10" ht="17.25" customHeight="1" x14ac:dyDescent="0.45">
      <c r="A4" s="12"/>
      <c r="B4" s="12"/>
      <c r="C4" s="14" t="s">
        <v>17</v>
      </c>
      <c r="D4" s="14"/>
    </row>
    <row r="5" spans="1:10" ht="17" x14ac:dyDescent="0.4">
      <c r="A5" s="10"/>
      <c r="B5" s="14">
        <v>2022</v>
      </c>
      <c r="C5" s="15">
        <v>0.13100000000000001</v>
      </c>
      <c r="D5" s="14">
        <v>2023</v>
      </c>
    </row>
    <row r="6" spans="1:10" ht="17" x14ac:dyDescent="0.4">
      <c r="A6" s="10"/>
      <c r="B6" s="14" t="s">
        <v>18</v>
      </c>
      <c r="C6" s="33" t="s">
        <v>13</v>
      </c>
      <c r="D6" s="33"/>
      <c r="E6" s="14" t="s">
        <v>18</v>
      </c>
      <c r="F6" s="14" t="s">
        <v>14</v>
      </c>
      <c r="G6" s="11"/>
    </row>
    <row r="7" spans="1:10" ht="19.5" x14ac:dyDescent="0.45">
      <c r="A7" s="17" t="s">
        <v>25</v>
      </c>
      <c r="B7" s="14"/>
      <c r="C7" s="33"/>
      <c r="D7" s="33"/>
      <c r="E7" s="14"/>
      <c r="F7" s="14"/>
      <c r="G7" s="11"/>
    </row>
    <row r="8" spans="1:10" ht="17" x14ac:dyDescent="0.4">
      <c r="A8" s="6" t="s">
        <v>26</v>
      </c>
      <c r="B8" s="13">
        <v>15324750</v>
      </c>
      <c r="C8" s="13">
        <f>B8*$C$5</f>
        <v>2007542.25</v>
      </c>
      <c r="D8" s="22">
        <f>C8+B8</f>
        <v>17332292.25</v>
      </c>
      <c r="E8" s="13">
        <v>0</v>
      </c>
      <c r="F8" s="20"/>
      <c r="G8" s="11"/>
    </row>
    <row r="9" spans="1:10" ht="17" x14ac:dyDescent="0.4">
      <c r="A9" s="6" t="s">
        <v>27</v>
      </c>
      <c r="B9" s="13">
        <v>2639910</v>
      </c>
      <c r="C9" s="13">
        <f>B9*$C$5</f>
        <v>345828.21</v>
      </c>
      <c r="D9" s="22">
        <f>C9+B9</f>
        <v>2985738.21</v>
      </c>
      <c r="E9" s="13">
        <v>0</v>
      </c>
      <c r="F9" s="20"/>
      <c r="G9" s="11"/>
    </row>
    <row r="10" spans="1:10" ht="17" x14ac:dyDescent="0.4">
      <c r="A10" s="6" t="s">
        <v>42</v>
      </c>
      <c r="B10" s="13">
        <v>526104.73000000045</v>
      </c>
      <c r="C10" s="13">
        <f>B10*$C$5</f>
        <v>68919.719630000065</v>
      </c>
      <c r="D10" s="22">
        <f>C10+B10</f>
        <v>595024.44963000051</v>
      </c>
      <c r="E10" s="13">
        <v>0</v>
      </c>
      <c r="F10" s="20"/>
      <c r="G10" s="11"/>
    </row>
    <row r="11" spans="1:10" ht="19.5" x14ac:dyDescent="0.45">
      <c r="A11" s="17" t="s">
        <v>30</v>
      </c>
      <c r="B11" s="18">
        <v>18490764.73</v>
      </c>
      <c r="C11" s="18">
        <f>SUM(C8:C10)</f>
        <v>2422290.1796300001</v>
      </c>
      <c r="D11" s="23">
        <f>SUM(D8:D10)</f>
        <v>20913054.909630001</v>
      </c>
      <c r="E11" s="21">
        <f>SUM(E8:E10)</f>
        <v>0</v>
      </c>
      <c r="F11" s="14"/>
      <c r="G11" s="11"/>
    </row>
    <row r="12" spans="1:10" ht="17" x14ac:dyDescent="0.4">
      <c r="A12" s="10"/>
      <c r="B12" s="14"/>
      <c r="C12" s="14"/>
      <c r="D12" s="24"/>
      <c r="E12" s="14"/>
      <c r="F12" s="14"/>
      <c r="G12" s="11"/>
    </row>
    <row r="13" spans="1:10" ht="19.5" x14ac:dyDescent="0.45">
      <c r="A13" s="17" t="s">
        <v>23</v>
      </c>
      <c r="B13" s="14" t="s">
        <v>18</v>
      </c>
      <c r="C13" s="14" t="s">
        <v>13</v>
      </c>
      <c r="D13" s="24"/>
      <c r="E13" s="14" t="s">
        <v>18</v>
      </c>
      <c r="F13" s="14" t="s">
        <v>14</v>
      </c>
      <c r="G13" s="11"/>
    </row>
    <row r="14" spans="1:10" ht="17" x14ac:dyDescent="0.4">
      <c r="A14" s="6" t="s">
        <v>10</v>
      </c>
      <c r="B14" s="13">
        <v>304100</v>
      </c>
      <c r="C14" s="13">
        <f>B14*$C$5</f>
        <v>39837.1</v>
      </c>
      <c r="D14" s="22">
        <f>C14+B14</f>
        <v>343937.1</v>
      </c>
      <c r="E14" s="13">
        <v>0</v>
      </c>
      <c r="F14" s="20"/>
    </row>
    <row r="15" spans="1:10" ht="17" x14ac:dyDescent="0.4">
      <c r="A15" s="6" t="s">
        <v>9</v>
      </c>
      <c r="B15" s="13">
        <v>3900000</v>
      </c>
      <c r="C15" s="13">
        <f>B15*$C$5</f>
        <v>510900</v>
      </c>
      <c r="D15" s="25">
        <f>350000*12+700000</f>
        <v>4900000</v>
      </c>
      <c r="E15" s="13">
        <v>0</v>
      </c>
      <c r="F15" s="20"/>
    </row>
    <row r="16" spans="1:10" ht="17" x14ac:dyDescent="0.4">
      <c r="A16" s="6" t="s">
        <v>16</v>
      </c>
      <c r="B16" s="13">
        <v>200000</v>
      </c>
      <c r="C16" s="13">
        <v>0</v>
      </c>
      <c r="D16" s="22">
        <v>0</v>
      </c>
      <c r="E16" s="13">
        <v>0</v>
      </c>
      <c r="F16" s="20"/>
    </row>
    <row r="17" spans="1:6" ht="17" x14ac:dyDescent="0.4">
      <c r="A17" s="6" t="s">
        <v>11</v>
      </c>
      <c r="B17" s="13">
        <v>850000</v>
      </c>
      <c r="C17" s="13">
        <f t="shared" ref="C17:C23" si="0">B17*$C$5</f>
        <v>111350</v>
      </c>
      <c r="D17" s="25">
        <f>100000*12</f>
        <v>1200000</v>
      </c>
      <c r="E17" s="13">
        <v>0</v>
      </c>
      <c r="F17" s="20"/>
    </row>
    <row r="18" spans="1:6" ht="17" x14ac:dyDescent="0.4">
      <c r="A18" s="6" t="s">
        <v>19</v>
      </c>
      <c r="B18" s="13">
        <v>610000</v>
      </c>
      <c r="C18" s="13">
        <f t="shared" si="0"/>
        <v>79910</v>
      </c>
      <c r="D18" s="25">
        <v>500000</v>
      </c>
      <c r="E18" s="13">
        <v>0</v>
      </c>
      <c r="F18" s="20"/>
    </row>
    <row r="19" spans="1:6" ht="17" x14ac:dyDescent="0.4">
      <c r="A19" s="6" t="s">
        <v>33</v>
      </c>
      <c r="B19" s="13">
        <v>270000</v>
      </c>
      <c r="C19" s="13">
        <f t="shared" si="0"/>
        <v>35370</v>
      </c>
      <c r="D19" s="22">
        <v>0</v>
      </c>
      <c r="E19" s="13">
        <v>0</v>
      </c>
      <c r="F19" s="20"/>
    </row>
    <row r="20" spans="1:6" ht="17" x14ac:dyDescent="0.4">
      <c r="A20" s="6" t="s">
        <v>41</v>
      </c>
      <c r="B20" s="13">
        <v>487400</v>
      </c>
      <c r="C20" s="13">
        <f t="shared" si="0"/>
        <v>63849.4</v>
      </c>
      <c r="D20" s="22">
        <f>C20+B20</f>
        <v>551249.4</v>
      </c>
      <c r="E20" s="13">
        <v>0</v>
      </c>
      <c r="F20" s="20"/>
    </row>
    <row r="21" spans="1:6" ht="17" x14ac:dyDescent="0.4">
      <c r="A21" s="6" t="s">
        <v>21</v>
      </c>
      <c r="B21" s="13">
        <v>74946</v>
      </c>
      <c r="C21" s="13">
        <f t="shared" si="0"/>
        <v>9817.9260000000013</v>
      </c>
      <c r="D21" s="22">
        <f>C21+B21</f>
        <v>84763.926000000007</v>
      </c>
      <c r="E21" s="13">
        <v>0</v>
      </c>
      <c r="F21" s="20"/>
    </row>
    <row r="22" spans="1:6" ht="17" x14ac:dyDescent="0.4">
      <c r="A22" s="6" t="s">
        <v>22</v>
      </c>
      <c r="B22" s="13">
        <v>1859162</v>
      </c>
      <c r="C22" s="13">
        <f t="shared" si="0"/>
        <v>243550.22200000001</v>
      </c>
      <c r="D22" s="22">
        <f>C22+B22</f>
        <v>2102712.2220000001</v>
      </c>
      <c r="E22" s="13">
        <v>0</v>
      </c>
      <c r="F22" s="20"/>
    </row>
    <row r="23" spans="1:6" ht="19.5" x14ac:dyDescent="0.45">
      <c r="A23" s="17" t="s">
        <v>29</v>
      </c>
      <c r="B23" s="16">
        <v>8555608</v>
      </c>
      <c r="C23" s="13">
        <f t="shared" si="0"/>
        <v>1120784.648</v>
      </c>
      <c r="D23" s="26">
        <f>SUM(D14:D22)</f>
        <v>9682662.648</v>
      </c>
      <c r="E23" s="16">
        <f>SUM(E14:E22)</f>
        <v>0</v>
      </c>
    </row>
    <row r="24" spans="1:6" ht="19.5" x14ac:dyDescent="0.45">
      <c r="A24" s="17" t="s">
        <v>43</v>
      </c>
      <c r="B24" s="16"/>
      <c r="C24" s="16"/>
      <c r="D24" s="26"/>
      <c r="E24" s="16"/>
    </row>
    <row r="25" spans="1:6" ht="19.5" x14ac:dyDescent="0.45">
      <c r="A25" s="17" t="s">
        <v>44</v>
      </c>
      <c r="B25" s="16">
        <v>6321535</v>
      </c>
      <c r="C25" s="13">
        <f>B25*$C$5</f>
        <v>828121.08500000008</v>
      </c>
      <c r="D25" s="22">
        <f>C25+B25</f>
        <v>7149656.085</v>
      </c>
      <c r="E25" s="16">
        <f>SUM(E15:E23)</f>
        <v>0</v>
      </c>
    </row>
    <row r="26" spans="1:6" x14ac:dyDescent="0.35">
      <c r="D26" s="27"/>
    </row>
    <row r="27" spans="1:6" ht="19.5" x14ac:dyDescent="0.45">
      <c r="A27" s="17" t="s">
        <v>51</v>
      </c>
      <c r="B27" s="13">
        <v>0</v>
      </c>
      <c r="C27" s="13">
        <v>0</v>
      </c>
      <c r="D27" s="22">
        <v>2000000</v>
      </c>
    </row>
    <row r="28" spans="1:6" x14ac:dyDescent="0.35">
      <c r="D28" s="27"/>
    </row>
    <row r="29" spans="1:6" ht="19.5" x14ac:dyDescent="0.45">
      <c r="A29" s="17" t="s">
        <v>50</v>
      </c>
      <c r="B29" s="13">
        <v>0</v>
      </c>
      <c r="C29" s="13">
        <v>0</v>
      </c>
      <c r="D29" s="22">
        <f>600000+150000+50000+600000+250000+50000+162500</f>
        <v>1862500</v>
      </c>
      <c r="E29" s="13">
        <v>0</v>
      </c>
    </row>
    <row r="30" spans="1:6" x14ac:dyDescent="0.35">
      <c r="D30" s="27"/>
    </row>
    <row r="31" spans="1:6" ht="19.5" x14ac:dyDescent="0.45">
      <c r="A31" s="17" t="s">
        <v>28</v>
      </c>
      <c r="B31" s="19">
        <v>3613621.7300000004</v>
      </c>
      <c r="C31" s="19">
        <f>C11-C23</f>
        <v>1301505.5316300001</v>
      </c>
      <c r="D31" s="28">
        <f>D11-D23-D25-D29-D27</f>
        <v>218236.17663000058</v>
      </c>
      <c r="E31" s="19">
        <f>E11-E23-E25</f>
        <v>0</v>
      </c>
    </row>
    <row r="33" spans="1:7" ht="17" x14ac:dyDescent="0.4">
      <c r="A33" s="10" t="s">
        <v>32</v>
      </c>
    </row>
    <row r="34" spans="1:7" ht="17" x14ac:dyDescent="0.4">
      <c r="A34" s="6" t="s">
        <v>48</v>
      </c>
      <c r="C34" s="13">
        <v>10500000</v>
      </c>
      <c r="D34" s="13"/>
      <c r="E34" s="14"/>
      <c r="F34" s="13"/>
      <c r="G34" s="14"/>
    </row>
    <row r="35" spans="1:7" ht="17" x14ac:dyDescent="0.4">
      <c r="A35" s="6" t="s">
        <v>49</v>
      </c>
      <c r="C35" s="13"/>
      <c r="D35" s="13"/>
      <c r="E35" s="14"/>
    </row>
    <row r="36" spans="1:7" ht="17" x14ac:dyDescent="0.4">
      <c r="A36" s="6"/>
    </row>
    <row r="37" spans="1:7" ht="17" x14ac:dyDescent="0.4">
      <c r="A37" s="6"/>
    </row>
    <row r="38" spans="1:7" ht="17" x14ac:dyDescent="0.4">
      <c r="A38" s="6" t="s">
        <v>52</v>
      </c>
    </row>
    <row r="39" spans="1:7" ht="17" x14ac:dyDescent="0.4">
      <c r="A39" s="6" t="s">
        <v>53</v>
      </c>
    </row>
    <row r="41" spans="1:7" ht="17" x14ac:dyDescent="0.4">
      <c r="A41" s="6"/>
    </row>
    <row r="43" spans="1:7" ht="17" x14ac:dyDescent="0.4">
      <c r="A43" s="6"/>
    </row>
    <row r="44" spans="1:7" ht="17" x14ac:dyDescent="0.4">
      <c r="A44" s="6"/>
    </row>
    <row r="45" spans="1:7" ht="17" x14ac:dyDescent="0.4">
      <c r="A45" s="6"/>
    </row>
    <row r="47" spans="1:7" ht="17" x14ac:dyDescent="0.4">
      <c r="A47" s="10"/>
    </row>
    <row r="51" spans="1:4" ht="17" x14ac:dyDescent="0.4">
      <c r="A51" s="6"/>
      <c r="C51" s="1"/>
      <c r="D51" s="1"/>
    </row>
  </sheetData>
  <mergeCells count="4">
    <mergeCell ref="A2:F2"/>
    <mergeCell ref="A3:F3"/>
    <mergeCell ref="C6:D6"/>
    <mergeCell ref="C7:D7"/>
  </mergeCells>
  <pageMargins left="0.31496062992125984" right="0" top="0.15748031496062992" bottom="0" header="0.11811023622047245" footer="0"/>
  <pageSetup paperSize="121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2022 iniicial</vt:lpstr>
      <vt:lpstr>PRUDENTE RESERVA</vt:lpstr>
      <vt:lpstr>PPTO 2022 aprob mzo19 y ejectu </vt:lpstr>
      <vt:lpstr>PPTO 2023</vt:lpstr>
      <vt:lpstr>'PPTO 2023'!Área_de_impresión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Nury Martinez</cp:lastModifiedBy>
  <cp:lastPrinted>2023-02-28T23:12:38Z</cp:lastPrinted>
  <dcterms:created xsi:type="dcterms:W3CDTF">2021-12-27T17:51:54Z</dcterms:created>
  <dcterms:modified xsi:type="dcterms:W3CDTF">2023-02-28T23:21:04Z</dcterms:modified>
</cp:coreProperties>
</file>