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defaultThemeVersion="166925"/>
  <mc:AlternateContent xmlns:mc="http://schemas.openxmlformats.org/markup-compatibility/2006">
    <mc:Choice Requires="x15">
      <x15ac:absPath xmlns:x15ac="http://schemas.microsoft.com/office/spreadsheetml/2010/11/ac" url="C:\Users\ISA\Downloads\"/>
    </mc:Choice>
  </mc:AlternateContent>
  <xr:revisionPtr revIDLastSave="0" documentId="13_ncr:1_{6DF1930A-D625-4E40-8D5B-97DD0140F995}" xr6:coauthVersionLast="47" xr6:coauthVersionMax="47" xr10:uidLastSave="{00000000-0000-0000-0000-000000000000}"/>
  <bookViews>
    <workbookView xWindow="-120" yWindow="-120" windowWidth="20730" windowHeight="11040" xr2:uid="{70C99686-9B60-425C-B776-9B4E104F739A}"/>
  </bookViews>
  <sheets>
    <sheet name="PRESUPUESTO 2026" sheetId="1" r:id="rId1"/>
  </sheets>
  <externalReferences>
    <externalReference r:id="rId2"/>
  </externalReferences>
  <calcPr calcId="19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G18" i="1" l="1"/>
  <c r="G22" i="1"/>
  <c r="F32" i="1"/>
  <c r="D32" i="1"/>
  <c r="C31" i="1"/>
  <c r="C29" i="1"/>
  <c r="F29" i="1" s="1"/>
  <c r="G29" i="1" s="1"/>
  <c r="C28" i="1"/>
  <c r="D28" i="1" s="1"/>
  <c r="D27" i="1"/>
  <c r="C26" i="1"/>
  <c r="F25" i="1"/>
  <c r="G25" i="1" s="1"/>
  <c r="D25" i="1"/>
  <c r="C24" i="1"/>
  <c r="F24" i="1" s="1"/>
  <c r="G24" i="1" s="1"/>
  <c r="F23" i="1"/>
  <c r="G23" i="1" s="1"/>
  <c r="D23" i="1"/>
  <c r="C23" i="1"/>
  <c r="C22" i="1"/>
  <c r="C21" i="1"/>
  <c r="F20" i="1"/>
  <c r="G20" i="1" s="1"/>
  <c r="D20" i="1"/>
  <c r="G19" i="1"/>
  <c r="C19" i="1"/>
  <c r="F19" i="1" s="1"/>
  <c r="C18" i="1"/>
  <c r="C17" i="1"/>
  <c r="C16" i="1"/>
  <c r="D16" i="1" s="1"/>
  <c r="C13" i="1"/>
  <c r="F13" i="1" s="1"/>
  <c r="G13" i="1" s="1"/>
  <c r="C12" i="1"/>
  <c r="D12" i="1" s="1"/>
  <c r="C11" i="1"/>
  <c r="F11" i="1" s="1"/>
  <c r="G11" i="1" s="1"/>
  <c r="C10" i="1"/>
  <c r="D10" i="1" s="1"/>
  <c r="F9" i="1"/>
  <c r="G9" i="1" s="1"/>
  <c r="D9" i="1"/>
  <c r="C8" i="1"/>
  <c r="F7" i="1"/>
  <c r="G7" i="1" s="1"/>
  <c r="D7" i="1"/>
  <c r="D24" i="1" l="1"/>
  <c r="D29" i="1"/>
  <c r="C14" i="1"/>
  <c r="F14" i="1"/>
  <c r="D14" i="1"/>
  <c r="D11" i="1"/>
  <c r="F16" i="1"/>
  <c r="C30" i="1"/>
  <c r="G16" i="1"/>
  <c r="D21" i="1"/>
  <c r="F21" i="1"/>
  <c r="G21" i="1" s="1"/>
  <c r="D17" i="1"/>
  <c r="F12" i="1"/>
  <c r="G12" i="1" s="1"/>
  <c r="F17" i="1"/>
  <c r="G17" i="1" s="1"/>
  <c r="D26" i="1"/>
  <c r="D22" i="1"/>
  <c r="F26" i="1"/>
  <c r="G26" i="1" s="1"/>
  <c r="D31" i="1"/>
  <c r="D8" i="1"/>
  <c r="F31" i="1"/>
  <c r="G31" i="1" s="1"/>
  <c r="F8" i="1"/>
  <c r="G8" i="1" s="1"/>
  <c r="D13" i="1"/>
  <c r="D18" i="1"/>
  <c r="F27" i="1"/>
  <c r="G27" i="1" s="1"/>
  <c r="D19" i="1"/>
  <c r="D30" i="1" l="1"/>
  <c r="F30" i="1"/>
  <c r="C33" i="1"/>
  <c r="D33" i="1" s="1"/>
  <c r="G14" i="1"/>
  <c r="G30" i="1" l="1"/>
  <c r="F33" i="1"/>
  <c r="G33" i="1"/>
</calcChain>
</file>

<file path=xl/sharedStrings.xml><?xml version="1.0" encoding="utf-8"?>
<sst xmlns="http://schemas.openxmlformats.org/spreadsheetml/2006/main" count="46" uniqueCount="42">
  <si>
    <r>
      <rPr>
        <b/>
        <sz val="15"/>
        <rFont val="Calibri"/>
        <family val="2"/>
      </rPr>
      <t>Corporación de Codependientes Anónimos de Colombia (CoDA Colombia)</t>
    </r>
  </si>
  <si>
    <r>
      <rPr>
        <b/>
        <sz val="15"/>
        <rFont val="Calibri"/>
        <family val="2"/>
      </rPr>
      <t>Presupuestos</t>
    </r>
  </si>
  <si>
    <t>AÑO 2025</t>
  </si>
  <si>
    <t>AÑO 2026</t>
  </si>
  <si>
    <t>IPC 2025</t>
  </si>
  <si>
    <t>Proyectado</t>
  </si>
  <si>
    <t>Ejecutado</t>
  </si>
  <si>
    <t>Variacion</t>
  </si>
  <si>
    <t>TOTAL</t>
  </si>
  <si>
    <r>
      <rPr>
        <b/>
        <sz val="15"/>
        <rFont val="Calibri"/>
        <family val="2"/>
      </rPr>
      <t>INGRESOS</t>
    </r>
  </si>
  <si>
    <t>Venta de Literatura</t>
  </si>
  <si>
    <t>Septima</t>
  </si>
  <si>
    <t>Convencion 2026</t>
  </si>
  <si>
    <t>Convencion 2025</t>
  </si>
  <si>
    <t>Aportes Mocion Asamblea y Convencion</t>
  </si>
  <si>
    <t>Aportes del Mes  Gratitud</t>
  </si>
  <si>
    <t>Varios</t>
  </si>
  <si>
    <t>GASTOS</t>
  </si>
  <si>
    <t>Renovacion Camara de Comercio y gastos de registros</t>
  </si>
  <si>
    <t>Afiliaciones</t>
  </si>
  <si>
    <t>Programa Inventario Contapyme</t>
  </si>
  <si>
    <t>Contadora Nury Martinez</t>
  </si>
  <si>
    <t>Otros Servicios Profesionales</t>
  </si>
  <si>
    <t>Costo espacio donde se guarda literatura</t>
  </si>
  <si>
    <t>Gastos de viaje</t>
  </si>
  <si>
    <t>Financieros</t>
  </si>
  <si>
    <t>Asamblea 2026</t>
  </si>
  <si>
    <t>Asamblea 2025</t>
  </si>
  <si>
    <t>Varios: transporte, papeleria, fotocopias.</t>
  </si>
  <si>
    <t>Costo de ventas</t>
  </si>
  <si>
    <t>Provision - Prudente Reserva</t>
  </si>
  <si>
    <t>RESULTADO</t>
  </si>
  <si>
    <t xml:space="preserve">       DORA MARIA CARDONA SERNA</t>
  </si>
  <si>
    <t xml:space="preserve">        C.C. 43.812.413</t>
  </si>
  <si>
    <t xml:space="preserve">       Representante Legal,</t>
  </si>
  <si>
    <t>OBSERVACIONES</t>
  </si>
  <si>
    <t xml:space="preserve">A pesar del incremento en los ingresos por  Septimas, este no fue suficiente para aydar a cubrir los gastos fijos mensuales </t>
  </si>
  <si>
    <t>Se evidencia la caida en la venta de los libros  que son el ingreso mas repressentativo  de la Corporacion</t>
  </si>
  <si>
    <t>No se proyecta prudente reserva porque se tiene un monto que es muy cercano a la realidad, ademas se espera la aprobacion de mocion frente a presupuesto de evento en marzo</t>
  </si>
  <si>
    <t>Se sigue evidenciando que así  se aumenten los ingresos en el IPC, no es suficiente para cubrir los gastos de La Corporacion, por ello se hizo necesario generar un aumento en casi todos, mayor en estos como de un 2% adicional</t>
  </si>
  <si>
    <t>Se registra un valor adicional en lo de Camara de Comercio por el registro de la nueva junta directiva</t>
  </si>
  <si>
    <t>Pagina web (renovacion del dominio y Hosting)</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</si>
</sst>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quot;$&quot;#,##0.00"/>
    <numFmt numFmtId="165" formatCode="&quot;$&quot;0.00"/>
  </numFmts>
  <fonts count="17" x14ac:knownFonts="1">
    <font>
      <sz val="11"/>
      <color theme="1"/>
      <name val="Calibri"/>
      <family val="2"/>
      <scheme val="minor"/>
    </font>
    <font>
      <sz val="10"/>
      <color rgb="FF000000"/>
      <name val="Times New Roman"/>
      <family val="1"/>
    </font>
    <font>
      <b/>
      <sz val="15"/>
      <name val="Times New Roman"/>
      <family val="1"/>
    </font>
    <font>
      <b/>
      <sz val="15"/>
      <name val="Calibri"/>
      <family val="2"/>
    </font>
    <font>
      <b/>
      <sz val="15"/>
      <color rgb="FF000000"/>
      <name val="Calibri"/>
      <family val="2"/>
      <scheme val="minor"/>
    </font>
    <font>
      <b/>
      <sz val="10"/>
      <color rgb="FF000000"/>
      <name val="Times New Roman"/>
      <family val="1"/>
    </font>
    <font>
      <b/>
      <sz val="13"/>
      <color rgb="FF000000"/>
      <name val="Times New Roman"/>
      <family val="1"/>
    </font>
    <font>
      <sz val="13"/>
      <name val="Calibri"/>
      <family val="2"/>
      <scheme val="minor"/>
    </font>
    <font>
      <b/>
      <sz val="13"/>
      <color rgb="FF000000"/>
      <name val="Tw Cen MT"/>
      <family val="2"/>
    </font>
    <font>
      <sz val="13"/>
      <color rgb="FF000000"/>
      <name val="Tw Cen MT"/>
      <family val="2"/>
    </font>
    <font>
      <b/>
      <sz val="15"/>
      <name val="Calibri"/>
      <family val="2"/>
      <scheme val="minor"/>
    </font>
    <font>
      <b/>
      <sz val="13"/>
      <color rgb="FFFF0000"/>
      <name val="Tw Cen MT"/>
      <family val="2"/>
    </font>
    <font>
      <sz val="10"/>
      <color rgb="FF000000"/>
      <name val="Calibri"/>
      <family val="2"/>
      <scheme val="minor"/>
    </font>
    <font>
      <sz val="11"/>
      <color rgb="FF000000"/>
      <name val="Times New Roman"/>
      <family val="1"/>
    </font>
    <font>
      <sz val="13"/>
      <name val="Calibri"/>
      <family val="2"/>
    </font>
    <font>
      <b/>
      <sz val="12"/>
      <name val="Arial Narrow"/>
      <family val="2"/>
    </font>
    <font>
      <sz val="12"/>
      <color rgb="FF000000"/>
      <name val="Times New Roman"/>
      <family val="1"/>
    </font>
  </fonts>
  <fills count="2">
    <fill>
      <patternFill patternType="none"/>
    </fill>
    <fill>
      <patternFill patternType="gray125"/>
    </fill>
  </fills>
  <borders count="3">
    <border>
      <left/>
      <right/>
      <top/>
      <bottom/>
      <diagonal/>
    </border>
    <border>
      <left style="medium">
        <color indexed="64"/>
      </left>
      <right/>
      <top/>
      <bottom/>
      <diagonal/>
    </border>
    <border>
      <left style="medium">
        <color indexed="64"/>
      </left>
      <right/>
      <top/>
      <bottom style="medium">
        <color indexed="64"/>
      </bottom>
      <diagonal/>
    </border>
  </borders>
  <cellStyleXfs count="2">
    <xf numFmtId="0" fontId="0" fillId="0" borderId="0"/>
    <xf numFmtId="0" fontId="1" fillId="0" borderId="0"/>
  </cellStyleXfs>
  <cellXfs count="30">
    <xf numFmtId="0" fontId="0" fillId="0" borderId="0" xfId="0"/>
    <xf numFmtId="0" fontId="1" fillId="0" borderId="0" xfId="1" applyAlignment="1">
      <alignment horizontal="left" vertical="top"/>
    </xf>
    <xf numFmtId="0" fontId="1" fillId="0" borderId="0" xfId="1" applyAlignment="1">
      <alignment horizontal="left" wrapText="1"/>
    </xf>
    <xf numFmtId="0" fontId="5" fillId="0" borderId="0" xfId="1" applyFont="1" applyAlignment="1">
      <alignment horizontal="center" vertical="top"/>
    </xf>
    <xf numFmtId="0" fontId="3" fillId="0" borderId="0" xfId="1" applyFont="1" applyAlignment="1">
      <alignment horizontal="center" vertical="top" wrapText="1"/>
    </xf>
    <xf numFmtId="0" fontId="3" fillId="0" borderId="0" xfId="1" applyFont="1" applyAlignment="1">
      <alignment horizontal="left" vertical="top" wrapText="1" indent="3"/>
    </xf>
    <xf numFmtId="10" fontId="6" fillId="0" borderId="0" xfId="1" applyNumberFormat="1" applyFont="1" applyAlignment="1">
      <alignment horizontal="center" vertical="top"/>
    </xf>
    <xf numFmtId="0" fontId="3" fillId="0" borderId="0" xfId="1" applyFont="1" applyAlignment="1">
      <alignment horizontal="left" vertical="top" wrapText="1"/>
    </xf>
    <xf numFmtId="0" fontId="7" fillId="0" borderId="0" xfId="1" applyFont="1" applyAlignment="1">
      <alignment horizontal="left" vertical="top" wrapText="1" indent="1"/>
    </xf>
    <xf numFmtId="164" fontId="8" fillId="0" borderId="0" xfId="1" applyNumberFormat="1" applyFont="1" applyAlignment="1">
      <alignment horizontal="right" vertical="top" shrinkToFit="1"/>
    </xf>
    <xf numFmtId="0" fontId="9" fillId="0" borderId="0" xfId="1" applyFont="1" applyAlignment="1">
      <alignment horizontal="left" vertical="top"/>
    </xf>
    <xf numFmtId="0" fontId="10" fillId="0" borderId="0" xfId="1" applyFont="1" applyAlignment="1">
      <alignment horizontal="left" vertical="top" wrapText="1" indent="1"/>
    </xf>
    <xf numFmtId="164" fontId="8" fillId="0" borderId="0" xfId="1" applyNumberFormat="1" applyFont="1" applyAlignment="1">
      <alignment vertical="top" shrinkToFit="1"/>
    </xf>
    <xf numFmtId="0" fontId="10" fillId="0" borderId="0" xfId="1" applyFont="1" applyAlignment="1">
      <alignment horizontal="left" vertical="top" wrapText="1"/>
    </xf>
    <xf numFmtId="0" fontId="9" fillId="0" borderId="0" xfId="1" applyFont="1" applyAlignment="1">
      <alignment horizontal="left" vertical="center" wrapText="1"/>
    </xf>
    <xf numFmtId="164" fontId="9" fillId="0" borderId="0" xfId="1" applyNumberFormat="1" applyFont="1" applyAlignment="1">
      <alignment horizontal="left" vertical="top"/>
    </xf>
    <xf numFmtId="164" fontId="11" fillId="0" borderId="0" xfId="1" applyNumberFormat="1" applyFont="1" applyAlignment="1">
      <alignment horizontal="right" vertical="top" shrinkToFit="1"/>
    </xf>
    <xf numFmtId="0" fontId="12" fillId="0" borderId="0" xfId="1" applyFont="1" applyAlignment="1">
      <alignment horizontal="left" wrapText="1"/>
    </xf>
    <xf numFmtId="164" fontId="9" fillId="0" borderId="0" xfId="1" applyNumberFormat="1" applyFont="1" applyAlignment="1">
      <alignment horizontal="right" vertical="top" shrinkToFit="1"/>
    </xf>
    <xf numFmtId="0" fontId="1" fillId="0" borderId="0" xfId="1" applyAlignment="1">
      <alignment horizontal="left" vertical="center" wrapText="1"/>
    </xf>
    <xf numFmtId="165" fontId="13" fillId="0" borderId="0" xfId="1" applyNumberFormat="1" applyFont="1" applyAlignment="1">
      <alignment horizontal="right" vertical="top" shrinkToFit="1"/>
    </xf>
    <xf numFmtId="0" fontId="14" fillId="0" borderId="0" xfId="1" applyFont="1" applyAlignment="1">
      <alignment horizontal="left" vertical="center" wrapText="1"/>
    </xf>
    <xf numFmtId="0" fontId="15" fillId="0" borderId="1" xfId="0" applyFont="1" applyBorder="1"/>
    <xf numFmtId="0" fontId="15" fillId="0" borderId="2" xfId="0" applyFont="1" applyBorder="1"/>
    <xf numFmtId="0" fontId="14" fillId="0" borderId="0" xfId="1" applyFont="1" applyAlignment="1">
      <alignment horizontal="left" vertical="top" wrapText="1"/>
    </xf>
    <xf numFmtId="0" fontId="5" fillId="0" borderId="0" xfId="1" applyFont="1" applyAlignment="1">
      <alignment horizontal="left" vertical="top"/>
    </xf>
    <xf numFmtId="0" fontId="16" fillId="0" borderId="0" xfId="1" applyFont="1" applyAlignment="1">
      <alignment horizontal="left" vertical="top"/>
    </xf>
    <xf numFmtId="0" fontId="2" fillId="0" borderId="0" xfId="1" applyFont="1" applyAlignment="1">
      <alignment horizontal="center" vertical="top" wrapText="1"/>
    </xf>
    <xf numFmtId="1" fontId="4" fillId="0" borderId="0" xfId="1" applyNumberFormat="1" applyFont="1" applyAlignment="1">
      <alignment horizontal="center" vertical="top" shrinkToFit="1"/>
    </xf>
    <xf numFmtId="0" fontId="7" fillId="0" borderId="0" xfId="1" applyFont="1" applyAlignment="1">
      <alignment horizontal="left" vertical="top" indent="1"/>
    </xf>
  </cellXfs>
  <cellStyles count="2">
    <cellStyle name="Normal" xfId="0" builtinId="0"/>
    <cellStyle name="Normal 3" xfId="1" xr:uid="{A22DAD7A-42B7-4E42-9266-FE2858DA071C}"/>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conta\OneDrive\Escritorio\documentos\CODA\CODA%20A&#209;O%202025\INFORMES%20PARA%20ASAMBLEA%202026\ESTADOS%20FROS%20COMPARATIVO%20A&#209;O%202025%202024%20Y%20PPTO.xlsx" TargetMode="External"/><Relationship Id="rId1" Type="http://schemas.openxmlformats.org/officeDocument/2006/relationships/externalLinkPath" Target="/Users/conta/OneDrive/Escritorio/documentos/CODA/CODA%20A&#209;O%202025/INFORMES%20PARA%20ASAMBLEA%202026/ESTADOS%20FROS%20COMPARATIVO%20A&#209;O%202025%202024%20Y%20PPTO.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BCE GRAL"/>
      <sheetName val="Balance Detalla a Dic 31 de 202"/>
      <sheetName val="ESTADO DE ACTIVIDADES"/>
      <sheetName val="Estado de Actividades de En (2)"/>
      <sheetName val="MOCION MES GRATITUD"/>
      <sheetName val="presupuesto"/>
      <sheetName val="REVISADO"/>
      <sheetName val="2026"/>
    </sheetNames>
    <sheetDataSet>
      <sheetData sheetId="0"/>
      <sheetData sheetId="1">
        <row r="34">
          <cell r="E34">
            <v>728280</v>
          </cell>
        </row>
      </sheetData>
      <sheetData sheetId="2"/>
      <sheetData sheetId="3">
        <row r="13">
          <cell r="G13">
            <v>-417696.18</v>
          </cell>
        </row>
        <row r="17">
          <cell r="G17">
            <v>-16500</v>
          </cell>
        </row>
        <row r="21">
          <cell r="G21">
            <v>-420</v>
          </cell>
        </row>
        <row r="23">
          <cell r="G23">
            <v>-4194513</v>
          </cell>
        </row>
        <row r="24">
          <cell r="G24">
            <v>-196700</v>
          </cell>
        </row>
        <row r="25">
          <cell r="G25">
            <v>-888950</v>
          </cell>
        </row>
        <row r="26">
          <cell r="G26">
            <v>-9864110</v>
          </cell>
        </row>
        <row r="27">
          <cell r="G27">
            <v>-500000</v>
          </cell>
        </row>
        <row r="28">
          <cell r="G28">
            <v>-2020000</v>
          </cell>
        </row>
        <row r="29">
          <cell r="G29">
            <v>-460000</v>
          </cell>
        </row>
        <row r="30">
          <cell r="G30">
            <v>-596550</v>
          </cell>
        </row>
        <row r="32">
          <cell r="G32">
            <v>-267000</v>
          </cell>
        </row>
        <row r="33">
          <cell r="G33">
            <v>-691950</v>
          </cell>
        </row>
        <row r="40">
          <cell r="G40">
            <v>6000000</v>
          </cell>
        </row>
        <row r="42">
          <cell r="G42">
            <v>1100000</v>
          </cell>
        </row>
        <row r="44">
          <cell r="G44">
            <v>3060000</v>
          </cell>
        </row>
        <row r="49">
          <cell r="G49">
            <v>58500</v>
          </cell>
        </row>
        <row r="51">
          <cell r="G51">
            <v>58550</v>
          </cell>
        </row>
        <row r="53">
          <cell r="G53">
            <v>649819</v>
          </cell>
        </row>
        <row r="54">
          <cell r="G54">
            <v>185000</v>
          </cell>
        </row>
        <row r="56">
          <cell r="G56">
            <v>939375</v>
          </cell>
        </row>
        <row r="60">
          <cell r="G60">
            <v>481400</v>
          </cell>
        </row>
        <row r="66">
          <cell r="G66">
            <v>243657</v>
          </cell>
        </row>
        <row r="67">
          <cell r="G67">
            <v>397527</v>
          </cell>
        </row>
        <row r="68">
          <cell r="G68">
            <v>447300</v>
          </cell>
        </row>
        <row r="69">
          <cell r="G69">
            <v>107250</v>
          </cell>
        </row>
        <row r="73">
          <cell r="G73">
            <v>154000</v>
          </cell>
        </row>
        <row r="75">
          <cell r="G75">
            <v>250000</v>
          </cell>
        </row>
        <row r="78">
          <cell r="G78">
            <v>30934.12</v>
          </cell>
        </row>
        <row r="82">
          <cell r="G82">
            <v>140571.76</v>
          </cell>
        </row>
        <row r="91">
          <cell r="G91">
            <v>100</v>
          </cell>
        </row>
        <row r="92">
          <cell r="G92">
            <v>7073800</v>
          </cell>
        </row>
        <row r="93">
          <cell r="G93">
            <v>3014400</v>
          </cell>
        </row>
        <row r="94">
          <cell r="G94">
            <v>211560</v>
          </cell>
        </row>
        <row r="95">
          <cell r="G95">
            <v>597746.25</v>
          </cell>
        </row>
        <row r="97">
          <cell r="G97">
            <v>10121447.810000001</v>
          </cell>
        </row>
      </sheetData>
      <sheetData sheetId="4"/>
      <sheetData sheetId="5"/>
      <sheetData sheetId="6"/>
      <sheetData sheetId="7"/>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71FEB9-FD72-4F2D-8F0C-935E0D2461DE}">
  <dimension ref="A1:K46"/>
  <sheetViews>
    <sheetView tabSelected="1" workbookViewId="0">
      <selection activeCell="K4" sqref="K4"/>
    </sheetView>
  </sheetViews>
  <sheetFormatPr baseColWidth="10" defaultColWidth="9" defaultRowHeight="12.75" x14ac:dyDescent="0.25"/>
  <cols>
    <col min="1" max="1" width="38.7109375" style="1" customWidth="1"/>
    <col min="2" max="2" width="19.85546875" style="1" customWidth="1"/>
    <col min="3" max="3" width="18.5703125" style="1" customWidth="1"/>
    <col min="4" max="4" width="16.85546875" style="1" customWidth="1"/>
    <col min="5" max="5" width="9" style="1"/>
    <col min="6" max="6" width="19.42578125" style="1" customWidth="1"/>
    <col min="7" max="7" width="18.7109375" style="1" bestFit="1" customWidth="1"/>
    <col min="8" max="16384" width="9" style="1"/>
  </cols>
  <sheetData>
    <row r="1" spans="1:9" ht="22.5" customHeight="1" x14ac:dyDescent="0.25">
      <c r="A1" s="27" t="s">
        <v>0</v>
      </c>
      <c r="B1" s="27"/>
      <c r="C1" s="27"/>
      <c r="D1" s="27"/>
      <c r="E1" s="27"/>
      <c r="F1" s="27"/>
      <c r="G1" s="27"/>
      <c r="H1" s="27"/>
      <c r="I1" s="27"/>
    </row>
    <row r="2" spans="1:9" ht="25.9" customHeight="1" x14ac:dyDescent="0.25">
      <c r="A2" s="27" t="s">
        <v>1</v>
      </c>
      <c r="B2" s="27"/>
      <c r="C2" s="27"/>
      <c r="D2" s="27"/>
      <c r="E2" s="27"/>
      <c r="F2" s="27"/>
      <c r="G2" s="27"/>
      <c r="H2" s="27"/>
      <c r="I2" s="27"/>
    </row>
    <row r="3" spans="1:9" ht="24.75" customHeight="1" x14ac:dyDescent="0.2">
      <c r="A3" s="2"/>
      <c r="B3" s="28" t="s">
        <v>2</v>
      </c>
      <c r="C3" s="28"/>
      <c r="D3" s="28"/>
      <c r="F3" s="28" t="s">
        <v>3</v>
      </c>
      <c r="G3" s="28"/>
      <c r="H3" s="28"/>
    </row>
    <row r="4" spans="1:9" ht="19.5" customHeight="1" x14ac:dyDescent="0.2">
      <c r="A4" s="2"/>
      <c r="F4" s="3" t="s">
        <v>4</v>
      </c>
    </row>
    <row r="5" spans="1:9" ht="19.5" customHeight="1" x14ac:dyDescent="0.2">
      <c r="A5" s="2"/>
      <c r="B5" s="4" t="s">
        <v>5</v>
      </c>
      <c r="C5" s="5" t="s">
        <v>6</v>
      </c>
      <c r="D5" s="5" t="s">
        <v>7</v>
      </c>
      <c r="F5" s="6">
        <v>5.0999999999999997E-2</v>
      </c>
      <c r="G5" s="5" t="s">
        <v>8</v>
      </c>
    </row>
    <row r="6" spans="1:9" ht="22.5" customHeight="1" x14ac:dyDescent="0.2">
      <c r="A6" s="7" t="s">
        <v>9</v>
      </c>
      <c r="B6" s="2"/>
    </row>
    <row r="7" spans="1:9" ht="19.5" customHeight="1" x14ac:dyDescent="0.25">
      <c r="A7" s="8" t="s">
        <v>10</v>
      </c>
      <c r="B7" s="9">
        <v>18968504</v>
      </c>
      <c r="C7" s="9">
        <v>19696850</v>
      </c>
      <c r="D7" s="9">
        <f>+B7-C7</f>
        <v>-728346</v>
      </c>
      <c r="E7" s="10"/>
      <c r="F7" s="9">
        <f>+C7*$F$5</f>
        <v>1004539.35</v>
      </c>
      <c r="G7" s="9">
        <f>+F7+C7</f>
        <v>20701389.350000001</v>
      </c>
      <c r="H7" s="10"/>
      <c r="I7" s="10"/>
    </row>
    <row r="8" spans="1:9" ht="19.5" customHeight="1" x14ac:dyDescent="0.25">
      <c r="A8" s="8" t="s">
        <v>11</v>
      </c>
      <c r="B8" s="9">
        <v>5539463.3200000003</v>
      </c>
      <c r="C8" s="9">
        <f>-'[1]Estado de Actividades de En (2)'!G23</f>
        <v>4194513</v>
      </c>
      <c r="D8" s="9">
        <f t="shared" ref="D8:D14" si="0">+B8-C8</f>
        <v>1344950.3200000003</v>
      </c>
      <c r="E8" s="10"/>
      <c r="F8" s="9">
        <f t="shared" ref="F8:F14" si="1">+C8*$F$5</f>
        <v>213920.163</v>
      </c>
      <c r="G8" s="9">
        <f t="shared" ref="G8:G14" si="2">+F8+C8</f>
        <v>4408433.1629999997</v>
      </c>
      <c r="H8" s="10"/>
      <c r="I8" s="10"/>
    </row>
    <row r="9" spans="1:9" ht="19.5" customHeight="1" x14ac:dyDescent="0.25">
      <c r="A9" s="8" t="s">
        <v>12</v>
      </c>
      <c r="B9" s="9">
        <v>0</v>
      </c>
      <c r="C9" s="9">
        <v>0</v>
      </c>
      <c r="D9" s="9">
        <f t="shared" si="0"/>
        <v>0</v>
      </c>
      <c r="E9" s="10"/>
      <c r="F9" s="9">
        <f>+C10*F5</f>
        <v>563859.05999999994</v>
      </c>
      <c r="G9" s="9">
        <f>+F9+C10</f>
        <v>11619919.060000001</v>
      </c>
      <c r="H9" s="10"/>
      <c r="I9" s="10"/>
    </row>
    <row r="10" spans="1:9" ht="19.5" customHeight="1" x14ac:dyDescent="0.25">
      <c r="A10" s="8" t="s">
        <v>13</v>
      </c>
      <c r="B10" s="9">
        <v>8858197.6799999997</v>
      </c>
      <c r="C10" s="9">
        <f>-'[1]Estado de Actividades de En (2)'!G26-'[1]Estado de Actividades de En (2)'!G27-'[1]Estado de Actividades de En (2)'!G33</f>
        <v>11056060</v>
      </c>
      <c r="D10" s="9">
        <f t="shared" si="0"/>
        <v>-2197862.3200000003</v>
      </c>
      <c r="E10" s="10"/>
      <c r="F10" s="9">
        <v>0</v>
      </c>
      <c r="G10" s="9">
        <v>0</v>
      </c>
      <c r="H10" s="10"/>
      <c r="I10" s="10"/>
    </row>
    <row r="11" spans="1:9" ht="19.5" customHeight="1" x14ac:dyDescent="0.25">
      <c r="A11" s="8" t="s">
        <v>14</v>
      </c>
      <c r="B11" s="9"/>
      <c r="C11" s="9">
        <f>-'[1]Estado de Actividades de En (2)'!G28</f>
        <v>2020000</v>
      </c>
      <c r="D11" s="9">
        <f t="shared" si="0"/>
        <v>-2020000</v>
      </c>
      <c r="E11" s="10"/>
      <c r="F11" s="9">
        <f t="shared" si="1"/>
        <v>103020</v>
      </c>
      <c r="G11" s="9">
        <f t="shared" si="2"/>
        <v>2123020</v>
      </c>
      <c r="H11" s="10"/>
      <c r="I11" s="10"/>
    </row>
    <row r="12" spans="1:9" ht="19.5" customHeight="1" x14ac:dyDescent="0.25">
      <c r="A12" s="8" t="s">
        <v>15</v>
      </c>
      <c r="B12" s="9"/>
      <c r="C12" s="9">
        <f>-'[1]Estado de Actividades de En (2)'!G32</f>
        <v>267000</v>
      </c>
      <c r="D12" s="9">
        <f t="shared" si="0"/>
        <v>-267000</v>
      </c>
      <c r="E12" s="10"/>
      <c r="F12" s="9">
        <f t="shared" si="1"/>
        <v>13617</v>
      </c>
      <c r="G12" s="9">
        <f t="shared" si="2"/>
        <v>280617</v>
      </c>
      <c r="H12" s="10"/>
      <c r="I12" s="10"/>
    </row>
    <row r="13" spans="1:9" ht="19.5" customHeight="1" x14ac:dyDescent="0.25">
      <c r="A13" s="8" t="s">
        <v>16</v>
      </c>
      <c r="B13" s="9">
        <v>770039.40795999998</v>
      </c>
      <c r="C13" s="9">
        <f>-'[1]Estado de Actividades de En (2)'!G13-'[1]Estado de Actividades de En (2)'!G17-'[1]Estado de Actividades de En (2)'!G21-'[1]Estado de Actividades de En (2)'!G24-'[1]Estado de Actividades de En (2)'!G25-'[1]Estado de Actividades de En (2)'!G29-'[1]Estado de Actividades de En (2)'!G30</f>
        <v>2576816.1799999997</v>
      </c>
      <c r="D13" s="9">
        <f t="shared" si="0"/>
        <v>-1806776.7720399997</v>
      </c>
      <c r="E13" s="10"/>
      <c r="F13" s="9">
        <f t="shared" si="1"/>
        <v>131417.62517999997</v>
      </c>
      <c r="G13" s="9">
        <f t="shared" si="2"/>
        <v>2708233.8051799997</v>
      </c>
      <c r="H13" s="10"/>
      <c r="I13" s="10"/>
    </row>
    <row r="14" spans="1:9" ht="27.4" customHeight="1" x14ac:dyDescent="0.25">
      <c r="A14" s="11" t="s">
        <v>8</v>
      </c>
      <c r="B14" s="12">
        <v>34136204.407959998</v>
      </c>
      <c r="C14" s="9">
        <f>SUM(C7:C13)</f>
        <v>39811239.18</v>
      </c>
      <c r="D14" s="9">
        <f t="shared" si="0"/>
        <v>-5675034.772040002</v>
      </c>
      <c r="E14" s="10"/>
      <c r="F14" s="9">
        <f t="shared" si="1"/>
        <v>2030373.1981799998</v>
      </c>
      <c r="G14" s="9">
        <f t="shared" si="2"/>
        <v>41841612.378179997</v>
      </c>
      <c r="H14" s="10"/>
      <c r="I14" s="10"/>
    </row>
    <row r="15" spans="1:9" ht="28.15" customHeight="1" x14ac:dyDescent="0.25">
      <c r="A15" s="13" t="s">
        <v>17</v>
      </c>
      <c r="B15" s="14"/>
      <c r="C15" s="10"/>
      <c r="D15" s="15"/>
      <c r="E15" s="10"/>
      <c r="F15" s="10"/>
      <c r="G15" s="10"/>
      <c r="H15" s="10"/>
      <c r="I15" s="10"/>
    </row>
    <row r="16" spans="1:9" ht="19.5" customHeight="1" x14ac:dyDescent="0.25">
      <c r="A16" s="8" t="s">
        <v>18</v>
      </c>
      <c r="B16" s="9">
        <v>851548.4</v>
      </c>
      <c r="C16" s="9">
        <f>+'[1]Estado de Actividades de En (2)'!G56</f>
        <v>939375</v>
      </c>
      <c r="D16" s="9">
        <f t="shared" ref="D16:D33" si="3">+B16-C16</f>
        <v>-87826.599999999977</v>
      </c>
      <c r="E16" s="10"/>
      <c r="F16" s="9">
        <f>+C16*F5</f>
        <v>47908.125</v>
      </c>
      <c r="G16" s="9">
        <f>+C16+F16</f>
        <v>987283.125</v>
      </c>
      <c r="H16" s="10"/>
      <c r="I16" s="10"/>
    </row>
    <row r="17" spans="1:11" ht="19.5" customHeight="1" x14ac:dyDescent="0.25">
      <c r="A17" s="8" t="s">
        <v>19</v>
      </c>
      <c r="B17" s="9">
        <v>1502273.8840000001</v>
      </c>
      <c r="C17" s="9">
        <f>+'[1]Estado de Actividades de En (2)'!G66+'[1]Estado de Actividades de En (2)'!G68</f>
        <v>690957</v>
      </c>
      <c r="D17" s="9">
        <f t="shared" si="3"/>
        <v>811316.88400000008</v>
      </c>
      <c r="E17" s="10"/>
      <c r="F17" s="9">
        <f>+C17*F5</f>
        <v>35238.807000000001</v>
      </c>
      <c r="G17" s="9">
        <f t="shared" ref="G17:G31" si="4">+C17+F17</f>
        <v>726195.80700000003</v>
      </c>
      <c r="H17" s="10"/>
      <c r="I17" s="10"/>
    </row>
    <row r="18" spans="1:11" ht="19.5" customHeight="1" x14ac:dyDescent="0.25">
      <c r="A18" s="8" t="s">
        <v>20</v>
      </c>
      <c r="B18" s="9"/>
      <c r="C18" s="9">
        <f>+'[1]Balance Detalla a Dic 31 de 202'!E34</f>
        <v>728280</v>
      </c>
      <c r="D18" s="9">
        <f t="shared" si="3"/>
        <v>-728280</v>
      </c>
      <c r="E18" s="10"/>
      <c r="F18" s="9">
        <v>900000</v>
      </c>
      <c r="G18" s="9">
        <f>+C18+F18</f>
        <v>1628280</v>
      </c>
      <c r="H18" s="10"/>
      <c r="I18" s="10"/>
    </row>
    <row r="19" spans="1:11" ht="22.5" customHeight="1" x14ac:dyDescent="0.25">
      <c r="A19" s="8" t="s">
        <v>21</v>
      </c>
      <c r="B19" s="12">
        <v>7100000</v>
      </c>
      <c r="C19" s="9">
        <f>+'[1]Estado de Actividades de En (2)'!G40+'[1]Estado de Actividades de En (2)'!G42</f>
        <v>7100000</v>
      </c>
      <c r="D19" s="9">
        <f t="shared" si="3"/>
        <v>0</v>
      </c>
      <c r="E19" s="10"/>
      <c r="F19" s="9">
        <f>8300000-C19</f>
        <v>1200000</v>
      </c>
      <c r="G19" s="9">
        <f>600000*12+1100000</f>
        <v>8300000</v>
      </c>
      <c r="H19" s="10"/>
      <c r="I19" s="10"/>
    </row>
    <row r="20" spans="1:11" ht="22.5" customHeight="1" x14ac:dyDescent="0.25">
      <c r="A20" s="8" t="s">
        <v>22</v>
      </c>
      <c r="B20" s="12">
        <v>0</v>
      </c>
      <c r="C20" s="9">
        <v>429000</v>
      </c>
      <c r="D20" s="9">
        <f t="shared" si="3"/>
        <v>-429000</v>
      </c>
      <c r="E20" s="10"/>
      <c r="F20" s="9">
        <f>+C20*F5</f>
        <v>21879</v>
      </c>
      <c r="G20" s="9">
        <f t="shared" si="4"/>
        <v>450879</v>
      </c>
      <c r="H20" s="10"/>
      <c r="I20" s="10"/>
    </row>
    <row r="21" spans="1:11" ht="19.5" customHeight="1" x14ac:dyDescent="0.25">
      <c r="A21" s="8" t="s">
        <v>23</v>
      </c>
      <c r="B21" s="9">
        <v>2777280</v>
      </c>
      <c r="C21" s="9">
        <f>+'[1]Estado de Actividades de En (2)'!G44</f>
        <v>3060000</v>
      </c>
      <c r="D21" s="9">
        <f t="shared" si="3"/>
        <v>-282720</v>
      </c>
      <c r="E21" s="10"/>
      <c r="F21" s="9">
        <f>+C21*F5</f>
        <v>156060</v>
      </c>
      <c r="G21" s="9">
        <f t="shared" si="4"/>
        <v>3216060</v>
      </c>
      <c r="H21" s="10"/>
      <c r="I21" s="10"/>
    </row>
    <row r="22" spans="1:11" ht="19.5" customHeight="1" x14ac:dyDescent="0.25">
      <c r="A22" s="29" t="s">
        <v>41</v>
      </c>
      <c r="B22" s="9">
        <v>467075.37599999999</v>
      </c>
      <c r="C22" s="9">
        <f>+'[1]Estado de Actividades de En (2)'!G67</f>
        <v>397527</v>
      </c>
      <c r="D22" s="9">
        <f t="shared" si="3"/>
        <v>69548.375999999989</v>
      </c>
      <c r="E22" s="10"/>
      <c r="F22" s="9">
        <v>135473</v>
      </c>
      <c r="G22" s="9">
        <f>+C22+F22</f>
        <v>533000</v>
      </c>
      <c r="H22" s="10"/>
      <c r="I22" s="10"/>
      <c r="J22" s="9"/>
      <c r="K22" s="9"/>
    </row>
    <row r="23" spans="1:11" ht="19.5" customHeight="1" x14ac:dyDescent="0.25">
      <c r="A23" s="8" t="s">
        <v>24</v>
      </c>
      <c r="B23" s="9">
        <v>1036966.92</v>
      </c>
      <c r="C23" s="9">
        <f>+'[1]Estado de Actividades de En (2)'!G60+'[1]Estado de Actividades de En (2)'!G54</f>
        <v>666400</v>
      </c>
      <c r="D23" s="9">
        <f t="shared" si="3"/>
        <v>370566.92000000004</v>
      </c>
      <c r="E23" s="10"/>
      <c r="F23" s="9">
        <f>+C23*F5</f>
        <v>33986.399999999994</v>
      </c>
      <c r="G23" s="9">
        <f t="shared" si="4"/>
        <v>700386.4</v>
      </c>
      <c r="H23" s="10"/>
      <c r="I23" s="10"/>
    </row>
    <row r="24" spans="1:11" ht="19.5" customHeight="1" x14ac:dyDescent="0.25">
      <c r="A24" s="8" t="s">
        <v>25</v>
      </c>
      <c r="B24" s="9">
        <v>246090.75164</v>
      </c>
      <c r="C24" s="9">
        <f>+'[1]Estado de Actividades de En (2)'!G82</f>
        <v>140571.76</v>
      </c>
      <c r="D24" s="9">
        <f t="shared" si="3"/>
        <v>105518.99163999999</v>
      </c>
      <c r="E24" s="10"/>
      <c r="F24" s="9">
        <f>+C24*F5</f>
        <v>7169.1597600000005</v>
      </c>
      <c r="G24" s="9">
        <f t="shared" si="4"/>
        <v>147740.91976000002</v>
      </c>
      <c r="H24" s="10"/>
      <c r="I24" s="10"/>
    </row>
    <row r="25" spans="1:11" ht="19.5" customHeight="1" x14ac:dyDescent="0.25">
      <c r="A25" s="8" t="s">
        <v>12</v>
      </c>
      <c r="B25" s="9">
        <v>0</v>
      </c>
      <c r="C25" s="9"/>
      <c r="D25" s="9">
        <f t="shared" si="3"/>
        <v>0</v>
      </c>
      <c r="E25" s="10"/>
      <c r="F25" s="9">
        <f>+C26*F5</f>
        <v>360763.8</v>
      </c>
      <c r="G25" s="9">
        <f t="shared" si="4"/>
        <v>360763.8</v>
      </c>
      <c r="H25" s="10"/>
      <c r="I25" s="10"/>
    </row>
    <row r="26" spans="1:11" ht="19.5" customHeight="1" x14ac:dyDescent="0.25">
      <c r="A26" s="8" t="s">
        <v>13</v>
      </c>
      <c r="B26" s="9">
        <v>7302735.9400000004</v>
      </c>
      <c r="C26" s="9">
        <f>+'[1]Estado de Actividades de En (2)'!G92</f>
        <v>7073800</v>
      </c>
      <c r="D26" s="9">
        <f t="shared" si="3"/>
        <v>228935.94000000041</v>
      </c>
      <c r="E26" s="10"/>
      <c r="F26" s="9">
        <f t="shared" ref="F26" si="5">+C26*F15</f>
        <v>0</v>
      </c>
      <c r="G26" s="9">
        <f t="shared" si="4"/>
        <v>7073800</v>
      </c>
      <c r="H26" s="10"/>
      <c r="I26" s="10"/>
    </row>
    <row r="27" spans="1:11" ht="19.5" customHeight="1" x14ac:dyDescent="0.25">
      <c r="A27" s="8" t="s">
        <v>26</v>
      </c>
      <c r="B27" s="9">
        <v>0</v>
      </c>
      <c r="C27" s="9"/>
      <c r="D27" s="9">
        <f t="shared" si="3"/>
        <v>0</v>
      </c>
      <c r="E27" s="10"/>
      <c r="F27" s="9">
        <f>+C28*F5</f>
        <v>153734.39999999999</v>
      </c>
      <c r="G27" s="9">
        <f t="shared" si="4"/>
        <v>153734.39999999999</v>
      </c>
      <c r="H27" s="10"/>
      <c r="I27" s="10"/>
    </row>
    <row r="28" spans="1:11" ht="19.5" customHeight="1" x14ac:dyDescent="0.25">
      <c r="A28" s="8" t="s">
        <v>27</v>
      </c>
      <c r="B28" s="9">
        <v>1188760</v>
      </c>
      <c r="C28" s="9">
        <f>+'[1]Estado de Actividades de En (2)'!G93</f>
        <v>3014400</v>
      </c>
      <c r="D28" s="9">
        <f t="shared" si="3"/>
        <v>-1825640</v>
      </c>
      <c r="E28" s="10"/>
      <c r="F28" s="9">
        <v>0</v>
      </c>
      <c r="G28" s="9">
        <v>0</v>
      </c>
      <c r="H28" s="10"/>
      <c r="I28" s="10"/>
    </row>
    <row r="29" spans="1:11" ht="19.5" customHeight="1" x14ac:dyDescent="0.25">
      <c r="A29" s="8" t="s">
        <v>28</v>
      </c>
      <c r="B29" s="9">
        <v>2255658.7368000001</v>
      </c>
      <c r="C29" s="9">
        <f>+'[1]Estado de Actividades de En (2)'!G49+'[1]Estado de Actividades de En (2)'!G51+'[1]Estado de Actividades de En (2)'!G69+'[1]Estado de Actividades de En (2)'!G73+'[1]Estado de Actividades de En (2)'!G75+'[1]Estado de Actividades de En (2)'!G78+'[1]Estado de Actividades de En (2)'!G91+'[1]Estado de Actividades de En (2)'!G94+'[1]Estado de Actividades de En (2)'!G95+'[1]Estado de Actividades de En (2)'!G53</f>
        <v>2118459.37</v>
      </c>
      <c r="D29" s="9">
        <f t="shared" si="3"/>
        <v>137199.36679999996</v>
      </c>
      <c r="E29" s="10"/>
      <c r="F29" s="9">
        <f>+C29*F5</f>
        <v>108041.42787</v>
      </c>
      <c r="G29" s="9">
        <f t="shared" si="4"/>
        <v>2226500.7978699999</v>
      </c>
      <c r="H29" s="10"/>
      <c r="I29" s="10"/>
    </row>
    <row r="30" spans="1:11" ht="28.5" customHeight="1" x14ac:dyDescent="0.25">
      <c r="A30" s="11" t="s">
        <v>8</v>
      </c>
      <c r="B30" s="12">
        <v>24728390.008439999</v>
      </c>
      <c r="C30" s="9">
        <f>SUM(C16:C29)</f>
        <v>26358770.129999999</v>
      </c>
      <c r="D30" s="9">
        <f t="shared" si="3"/>
        <v>-1630380.1215599999</v>
      </c>
      <c r="E30" s="10"/>
      <c r="F30" s="9">
        <f>SUM(F16:F29)</f>
        <v>3160254.1196299996</v>
      </c>
      <c r="G30" s="9">
        <f t="shared" si="4"/>
        <v>29519024.249629997</v>
      </c>
      <c r="H30" s="10"/>
      <c r="I30" s="10"/>
    </row>
    <row r="31" spans="1:11" ht="36.4" customHeight="1" x14ac:dyDescent="0.25">
      <c r="A31" s="11" t="s">
        <v>29</v>
      </c>
      <c r="B31" s="9">
        <v>8926135.3666000012</v>
      </c>
      <c r="C31" s="9">
        <f>+'[1]Estado de Actividades de En (2)'!G97</f>
        <v>10121447.810000001</v>
      </c>
      <c r="D31" s="9">
        <f t="shared" si="3"/>
        <v>-1195312.4433999993</v>
      </c>
      <c r="E31" s="10"/>
      <c r="F31" s="9">
        <f>+C31*F5</f>
        <v>516193.83831000002</v>
      </c>
      <c r="G31" s="9">
        <f t="shared" si="4"/>
        <v>10637641.64831</v>
      </c>
      <c r="H31" s="10"/>
      <c r="I31" s="10"/>
    </row>
    <row r="32" spans="1:11" ht="35.65" customHeight="1" x14ac:dyDescent="0.25">
      <c r="A32" s="13" t="s">
        <v>30</v>
      </c>
      <c r="B32" s="9">
        <v>0</v>
      </c>
      <c r="C32" s="9">
        <v>0</v>
      </c>
      <c r="D32" s="9">
        <f t="shared" si="3"/>
        <v>0</v>
      </c>
      <c r="E32" s="10"/>
      <c r="F32" s="9">
        <f>+C32*F5</f>
        <v>0</v>
      </c>
      <c r="G32" s="9">
        <v>0</v>
      </c>
      <c r="H32" s="10"/>
      <c r="I32" s="10"/>
    </row>
    <row r="33" spans="1:9" ht="27" customHeight="1" x14ac:dyDescent="0.25">
      <c r="A33" s="13" t="s">
        <v>31</v>
      </c>
      <c r="B33" s="9">
        <v>481679.03291999735</v>
      </c>
      <c r="C33" s="9">
        <f>+C14-C30-C31</f>
        <v>3331021.24</v>
      </c>
      <c r="D33" s="9">
        <f t="shared" si="3"/>
        <v>-2849342.2070800029</v>
      </c>
      <c r="E33" s="10"/>
      <c r="F33" s="16">
        <f>+F14-F31-F30</f>
        <v>-1646074.7597599998</v>
      </c>
      <c r="G33" s="9">
        <f>+G14-G31-G30</f>
        <v>1684946.4802400023</v>
      </c>
      <c r="H33" s="10"/>
      <c r="I33" s="10"/>
    </row>
    <row r="34" spans="1:9" ht="16.5" customHeight="1" x14ac:dyDescent="0.2">
      <c r="A34" s="17"/>
      <c r="B34" s="18"/>
      <c r="C34" s="10"/>
      <c r="D34" s="10"/>
      <c r="E34" s="10"/>
      <c r="F34" s="10"/>
      <c r="G34" s="10"/>
      <c r="H34" s="10"/>
      <c r="I34" s="10"/>
    </row>
    <row r="35" spans="1:9" ht="40.5" customHeight="1" x14ac:dyDescent="0.25">
      <c r="A35" s="19"/>
      <c r="B35" s="20"/>
    </row>
    <row r="36" spans="1:9" ht="42" customHeight="1" x14ac:dyDescent="0.25">
      <c r="A36" s="21"/>
      <c r="B36" s="19"/>
    </row>
    <row r="37" spans="1:9" ht="24" customHeight="1" x14ac:dyDescent="0.25">
      <c r="A37" s="22" t="s">
        <v>32</v>
      </c>
      <c r="B37" s="19"/>
    </row>
    <row r="38" spans="1:9" ht="19.5" customHeight="1" x14ac:dyDescent="0.25">
      <c r="A38" s="22" t="s">
        <v>33</v>
      </c>
      <c r="B38" s="2"/>
    </row>
    <row r="39" spans="1:9" ht="19.5" customHeight="1" thickBot="1" x14ac:dyDescent="0.3">
      <c r="A39" s="23" t="s">
        <v>34</v>
      </c>
      <c r="B39" s="2"/>
    </row>
    <row r="40" spans="1:9" ht="19.5" customHeight="1" x14ac:dyDescent="0.2">
      <c r="A40" s="24"/>
      <c r="B40" s="2"/>
    </row>
    <row r="41" spans="1:9" x14ac:dyDescent="0.25">
      <c r="A41" s="25" t="s">
        <v>35</v>
      </c>
    </row>
    <row r="42" spans="1:9" ht="15.75" x14ac:dyDescent="0.25">
      <c r="A42" s="26" t="s">
        <v>36</v>
      </c>
    </row>
    <row r="43" spans="1:9" ht="15.75" x14ac:dyDescent="0.25">
      <c r="A43" s="26" t="s">
        <v>37</v>
      </c>
    </row>
    <row r="44" spans="1:9" x14ac:dyDescent="0.25">
      <c r="A44" s="1" t="s">
        <v>38</v>
      </c>
    </row>
    <row r="45" spans="1:9" x14ac:dyDescent="0.25">
      <c r="A45" s="1" t="s">
        <v>39</v>
      </c>
    </row>
    <row r="46" spans="1:9" x14ac:dyDescent="0.25">
      <c r="A46" s="1" t="s">
        <v>40</v>
      </c>
    </row>
  </sheetData>
  <mergeCells count="4">
    <mergeCell ref="A1:I1"/>
    <mergeCell ref="A2:I2"/>
    <mergeCell ref="B3:D3"/>
    <mergeCell ref="F3:H3"/>
  </mergeCell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PRESUPUESTO 2026</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Nury Martinez</dc:creator>
  <cp:lastModifiedBy>ADN Software Ltda.</cp:lastModifiedBy>
  <cp:lastPrinted>2026-02-14T23:55:04Z</cp:lastPrinted>
  <dcterms:created xsi:type="dcterms:W3CDTF">2026-02-14T16:52:06Z</dcterms:created>
  <dcterms:modified xsi:type="dcterms:W3CDTF">2026-02-15T00:02:34Z</dcterms:modified>
</cp:coreProperties>
</file>